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74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18" i="1" l="1"/>
  <c r="C118" i="1"/>
  <c r="G118" i="1" s="1"/>
  <c r="D117" i="1"/>
  <c r="C117" i="1"/>
  <c r="G117" i="1" s="1"/>
  <c r="D115" i="1"/>
  <c r="C115" i="1"/>
  <c r="G115" i="1" s="1"/>
  <c r="D113" i="1"/>
  <c r="C113" i="1"/>
  <c r="G113" i="1" s="1"/>
  <c r="D112" i="1"/>
  <c r="D114" i="1" s="1"/>
  <c r="C112" i="1"/>
  <c r="G112" i="1" s="1"/>
  <c r="F21" i="1"/>
  <c r="G20" i="1" s="1"/>
  <c r="F20" i="1"/>
  <c r="C20" i="1"/>
  <c r="C21" i="1" s="1"/>
  <c r="J19" i="1"/>
  <c r="I19" i="1"/>
  <c r="J18" i="1"/>
  <c r="I18" i="1"/>
  <c r="J17" i="1"/>
  <c r="I17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D116" i="1" l="1"/>
  <c r="J21" i="1"/>
  <c r="D17" i="1"/>
  <c r="D18" i="1"/>
  <c r="D19" i="1"/>
  <c r="I21" i="1"/>
  <c r="G18" i="1"/>
  <c r="D20" i="1"/>
  <c r="E113" i="1"/>
  <c r="E115" i="1"/>
  <c r="E117" i="1"/>
  <c r="I20" i="1"/>
  <c r="C114" i="1"/>
  <c r="G17" i="1"/>
  <c r="G21" i="1" s="1"/>
  <c r="G19" i="1"/>
  <c r="J20" i="1"/>
  <c r="E112" i="1"/>
  <c r="E118" i="1"/>
  <c r="D21" i="1" l="1"/>
  <c r="G114" i="1"/>
  <c r="C116" i="1"/>
  <c r="E114" i="1"/>
  <c r="G116" i="1" l="1"/>
  <c r="E116" i="1"/>
</calcChain>
</file>

<file path=xl/sharedStrings.xml><?xml version="1.0" encoding="utf-8"?>
<sst xmlns="http://schemas.openxmlformats.org/spreadsheetml/2006/main" count="174" uniqueCount="117">
  <si>
    <t>Estado de Resultados (MM$)</t>
  </si>
  <si>
    <t>Dic. 13</t>
  </si>
  <si>
    <t>Dic. 12</t>
  </si>
  <si>
    <t>% Var.</t>
  </si>
  <si>
    <t>Diferencia</t>
  </si>
  <si>
    <t>Ingresos Ordinarios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</si>
  <si>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</si>
  <si>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</si>
  <si>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</si>
  <si>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</si>
  <si>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</si>
  <si>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</si>
  <si>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Variación</t>
  </si>
  <si>
    <t>Ventas</t>
  </si>
  <si>
    <t>Participación</t>
  </si>
  <si>
    <t>MM$</t>
  </si>
  <si>
    <t>%</t>
  </si>
  <si>
    <t>Agua Potable</t>
  </si>
  <si>
    <t>Aguas Servidas</t>
  </si>
  <si>
    <t>Otros Ingresos Regulados</t>
  </si>
  <si>
    <t>Ingresos No-Regulados</t>
  </si>
  <si>
    <t>Total</t>
  </si>
  <si>
    <r>
      <t>Volumen de Venta (Miles de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</si>
  <si>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 xml:space="preserve">Agua Potable </t>
  </si>
  <si>
    <t>Recolección Aguas Servidas</t>
  </si>
  <si>
    <t>Tratamiento y Disposición AS</t>
  </si>
  <si>
    <t>Clientes</t>
  </si>
  <si>
    <t>(MM$)</t>
  </si>
  <si>
    <t>Var. %</t>
  </si>
  <si>
    <t xml:space="preserve">Gestión y Servicios S.A. </t>
  </si>
  <si>
    <t>EcoRiles S.A.</t>
  </si>
  <si>
    <t>Anam S.A.</t>
  </si>
  <si>
    <t>Aguas del Maipo S.A.</t>
  </si>
  <si>
    <t>Productos no regulados no sanitarios</t>
  </si>
  <si>
    <r>
      <t>1.</t>
    </r>
    <r>
      <rPr>
        <b/>
        <sz val="9"/>
        <color rgb="FF002060"/>
        <rFont val="Times New Roman"/>
        <family val="1"/>
      </rPr>
      <t xml:space="preserve">     </t>
    </r>
    <r>
      <rPr>
        <b/>
        <u/>
        <sz val="9"/>
        <color rgb="FF002060"/>
        <rFont val="Arial"/>
        <family val="2"/>
      </rPr>
      <t>Estado de situación financiera</t>
    </r>
  </si>
  <si>
    <t>Activos</t>
  </si>
  <si>
    <t>Activos corrientes</t>
  </si>
  <si>
    <t>Activos no corrientes</t>
  </si>
  <si>
    <t>Total activos</t>
  </si>
  <si>
    <t>Pasivos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</si>
  <si>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</si>
  <si>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</si>
  <si>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</si>
  <si>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</si>
  <si>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</si>
  <si>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</si>
  <si>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</si>
  <si>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Inversiones (MM$)</t>
  </si>
  <si>
    <t>Estanque Salida Complejo Vizcachas</t>
  </si>
  <si>
    <t>Proyecto de Conexión de Agua El Yeso Azulillos (CAYA)</t>
  </si>
  <si>
    <t>Extensión y Renovación de Redes de Aguas Servidas</t>
  </si>
  <si>
    <t>Menos de</t>
  </si>
  <si>
    <t>De 13 meses</t>
  </si>
  <si>
    <t>Más de 3 años</t>
  </si>
  <si>
    <t>Más de</t>
  </si>
  <si>
    <t> Moneda</t>
  </si>
  <si>
    <t> Total</t>
  </si>
  <si>
    <t>12 meses</t>
  </si>
  <si>
    <t>a 3 años</t>
  </si>
  <si>
    <t>a 5 años</t>
  </si>
  <si>
    <t>5 años</t>
  </si>
  <si>
    <t>Bono</t>
  </si>
  <si>
    <t>UF</t>
  </si>
  <si>
    <t>Préstamos Bancarios</t>
  </si>
  <si>
    <t>$</t>
  </si>
  <si>
    <t>AFRs</t>
  </si>
  <si>
    <t>Estado de Flujo de Efectivo  (MM$)</t>
  </si>
  <si>
    <t>Actividades de la operación</t>
  </si>
  <si>
    <t>Actividades de inversión</t>
  </si>
  <si>
    <t>Actividades de financiación</t>
  </si>
  <si>
    <t>Flujo neto del periodo</t>
  </si>
  <si>
    <t>Saldo final de efectivo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</si>
  <si>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</si>
  <si>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</si>
  <si>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</si>
  <si>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</si>
  <si>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</si>
  <si>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</si>
  <si>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</si>
  <si>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</si>
  <si>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</t>
  </si>
  <si>
    <t>Rentabilidad</t>
  </si>
  <si>
    <t xml:space="preserve">Rentabilidad del patrimonio atribuible a los propietarios de la controladora </t>
  </si>
  <si>
    <t xml:space="preserve">Rentabilidad activos </t>
  </si>
  <si>
    <t>Utilidad por acción (*)</t>
  </si>
  <si>
    <t>Retorno de dividendos</t>
  </si>
  <si>
    <t>Trimestral</t>
  </si>
  <si>
    <t>4T13</t>
  </si>
  <si>
    <t>4T12</t>
  </si>
  <si>
    <t>4T13 / 4T12</t>
  </si>
  <si>
    <t>Aguas Andinas S.A.:</t>
  </si>
  <si>
    <t xml:space="preserve">Grupo 1                         </t>
  </si>
  <si>
    <t>Septiembre 2013</t>
  </si>
  <si>
    <t>Grupo 2                       </t>
  </si>
  <si>
    <t xml:space="preserve">Rinconada de Maipú       </t>
  </si>
  <si>
    <t>Julio 2012</t>
  </si>
  <si>
    <r>
      <t>Aguas Cordillera S.A.:</t>
    </r>
    <r>
      <rPr>
        <sz val="10"/>
        <color rgb="FF002060"/>
        <rFont val="Tahoma"/>
        <family val="2"/>
      </rPr>
      <t xml:space="preserve"> </t>
    </r>
  </si>
  <si>
    <t>Agosto 2013</t>
  </si>
  <si>
    <t>Aguas Manquehue S.A.:</t>
  </si>
  <si>
    <t>Santa María                  </t>
  </si>
  <si>
    <t>Julio 2013</t>
  </si>
  <si>
    <t xml:space="preserve">Chicureo                        </t>
  </si>
  <si>
    <t>Chamisero                     </t>
  </si>
  <si>
    <t>Valle Grande 3               </t>
  </si>
  <si>
    <t>Essal S.A.:</t>
  </si>
  <si>
    <t>Grupo 1                         </t>
  </si>
  <si>
    <t>Diciembre 2013</t>
  </si>
  <si>
    <t>Grupo 2                         </t>
  </si>
  <si>
    <t>Grupo 3                         </t>
  </si>
  <si>
    <t>Chinquihue                   </t>
  </si>
  <si>
    <t xml:space="preserve">Los Alerces                   </t>
  </si>
  <si>
    <t>Abril 2013</t>
  </si>
  <si>
    <t xml:space="preserve">Bancos </t>
  </si>
  <si>
    <t>Bonos</t>
  </si>
  <si>
    <t>Tasa Variable</t>
  </si>
  <si>
    <t xml:space="preserve">Tasa Fija </t>
  </si>
  <si>
    <t>ESTRUCTURA DE PASIVOS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</si>
</sst>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rgb="FF002060"/>
      <name val="Arial"/>
      <family val="2"/>
    </font>
    <font>
      <sz val="9"/>
      <name val="Arial"/>
      <family val="2"/>
    </font>
    <font>
      <b/>
      <sz val="9"/>
      <color rgb="FF002060"/>
      <name val="Arial"/>
      <family val="2"/>
    </font>
    <font>
      <sz val="9"/>
      <name val="Calibri"/>
      <family val="2"/>
    </font>
    <font>
      <sz val="9"/>
      <color rgb="FF002060"/>
      <name val="Arial"/>
      <family val="2"/>
    </font>
    <font>
      <sz val="9"/>
      <name val="Times New Roman"/>
      <family val="1"/>
    </font>
    <font>
      <b/>
      <vertAlign val="superscript"/>
      <sz val="9"/>
      <color rgb="FF002060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b/>
      <sz val="9"/>
      <color rgb="FF002060"/>
      <name val="Times New Roman"/>
      <family val="1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6" fontId="3" fillId="0" borderId="0" xfId="1" applyNumberFormat="1" applyFont="1"/>
    <xf numFmtId="166" fontId="3" fillId="0" borderId="0" xfId="0" applyNumberFormat="1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9" fillId="0" borderId="0" xfId="0" applyFont="1"/>
    <xf numFmtId="0" fontId="4" fillId="0" borderId="1" xfId="0" applyFont="1" applyBorder="1" applyAlignment="1">
      <alignment horizontal="right"/>
    </xf>
    <xf numFmtId="0" fontId="4" fillId="0" borderId="5" xfId="0" applyFont="1" applyBorder="1" applyAlignment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3" fillId="0" borderId="0" xfId="0" applyFont="1" applyBorder="1"/>
    <xf numFmtId="0" fontId="6" fillId="0" borderId="0" xfId="0" applyFont="1" applyAlignment="1"/>
    <xf numFmtId="3" fontId="6" fillId="0" borderId="6" xfId="0" applyNumberFormat="1" applyFont="1" applyBorder="1" applyAlignment="1"/>
    <xf numFmtId="164" fontId="6" fillId="0" borderId="6" xfId="0" applyNumberFormat="1" applyFont="1" applyBorder="1" applyAlignment="1"/>
    <xf numFmtId="10" fontId="6" fillId="0" borderId="0" xfId="0" applyNumberFormat="1" applyFont="1" applyBorder="1" applyAlignment="1"/>
    <xf numFmtId="0" fontId="10" fillId="0" borderId="0" xfId="0" applyFont="1" applyAlignment="1">
      <alignment wrapText="1"/>
    </xf>
    <xf numFmtId="3" fontId="6" fillId="0" borderId="0" xfId="0" applyNumberFormat="1" applyFont="1" applyAlignment="1"/>
    <xf numFmtId="164" fontId="6" fillId="0" borderId="0" xfId="0" applyNumberFormat="1" applyFont="1" applyAlignment="1"/>
    <xf numFmtId="10" fontId="6" fillId="0" borderId="0" xfId="0" applyNumberFormat="1" applyFont="1" applyAlignment="1"/>
    <xf numFmtId="0" fontId="4" fillId="0" borderId="0" xfId="0" applyFont="1" applyAlignment="1"/>
    <xf numFmtId="3" fontId="4" fillId="0" borderId="0" xfId="0" applyNumberFormat="1" applyFont="1" applyAlignment="1"/>
    <xf numFmtId="164" fontId="4" fillId="0" borderId="0" xfId="0" applyNumberFormat="1" applyFont="1" applyAlignment="1"/>
    <xf numFmtId="10" fontId="4" fillId="0" borderId="0" xfId="0" applyNumberFormat="1" applyFont="1" applyAlignment="1"/>
    <xf numFmtId="0" fontId="4" fillId="0" borderId="0" xfId="0" applyFont="1" applyAlignment="1">
      <alignment horizontal="left" indent="2"/>
    </xf>
    <xf numFmtId="3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1" xfId="0" applyFont="1" applyBorder="1"/>
    <xf numFmtId="164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 applyAlignment="1">
      <alignment horizontal="right"/>
    </xf>
    <xf numFmtId="0" fontId="9" fillId="0" borderId="0" xfId="0" applyFont="1"/>
    <xf numFmtId="0" fontId="9" fillId="0" borderId="1" xfId="0" applyFont="1" applyBorder="1" applyAlignment="1"/>
    <xf numFmtId="0" fontId="6" fillId="0" borderId="2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0" fontId="4" fillId="0" borderId="2" xfId="0" applyFont="1" applyBorder="1"/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14" fillId="0" borderId="0" xfId="0" applyFont="1"/>
    <xf numFmtId="49" fontId="13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justify"/>
    </xf>
    <xf numFmtId="9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0036609939886547"/>
                  <c:y val="0.181818231398774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Hoja1!$J$68:$J$70</c:f>
              <c:strCache>
                <c:ptCount val="3"/>
                <c:pt idx="0">
                  <c:v>Bancos </c:v>
                </c:pt>
                <c:pt idx="1">
                  <c:v>AFRs</c:v>
                </c:pt>
                <c:pt idx="2">
                  <c:v>Bonos</c:v>
                </c:pt>
              </c:strCache>
            </c:strRef>
          </c:cat>
          <c:val>
            <c:numRef>
              <c:f>Hoja1!$K$68:$K$70</c:f>
              <c:numCache>
                <c:formatCode>0%</c:formatCode>
                <c:ptCount val="3"/>
                <c:pt idx="0">
                  <c:v>0.11</c:v>
                </c:pt>
                <c:pt idx="1">
                  <c:v>0.18</c:v>
                </c:pt>
                <c:pt idx="2">
                  <c:v>0.71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Hoja1!$J$72:$J$73</c:f>
              <c:strCache>
                <c:ptCount val="2"/>
                <c:pt idx="0">
                  <c:v>Tasa Variable</c:v>
                </c:pt>
                <c:pt idx="1">
                  <c:v>Tasa Fija </c:v>
                </c:pt>
              </c:strCache>
            </c:strRef>
          </c:cat>
          <c:val>
            <c:numRef>
              <c:f>Hoja1!$K$72:$K$73</c:f>
              <c:numCache>
                <c:formatCode>0%</c:formatCode>
                <c:ptCount val="2"/>
                <c:pt idx="0">
                  <c:v>0.11</c:v>
                </c:pt>
                <c:pt idx="1">
                  <c:v>0.89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571500</xdr:colOff>
      <xdr:row>77</xdr:row>
      <xdr:rowOff>9526</xdr:rowOff>
    </xdr:from>
    <xdr:to>
      <xdr:col>17</xdr:col>
      <xdr:colOff>314326</xdr:colOff>
      <xdr:row>94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77</xdr:row>
      <xdr:rowOff>0</xdr:rowOff>
    </xdr:from>
    <xdr:to>
      <xdr:col>12</xdr:col>
      <xdr:colOff>276225</xdr:colOff>
      <xdr:row>94</xdr:row>
      <xdr:rowOff>109537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4%20Diciembre%202013\An&#225;lisis%20Razonado\IAM\Analisis%20razonado%20IAM%20Dic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Fechas Indexaciones"/>
      <sheetName val="Cuadro Bce"/>
      <sheetName val="Indicadores"/>
      <sheetName val="Cuadro Resultado"/>
      <sheetName val="Cuadro Flujo"/>
      <sheetName val="Cuadros Gestión"/>
      <sheetName val="Nuevos cuadros"/>
      <sheetName val="Trimestral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J3">
            <v>111590</v>
          </cell>
          <cell r="K3">
            <v>104342</v>
          </cell>
        </row>
        <row r="4">
          <cell r="J4">
            <v>-6924</v>
          </cell>
          <cell r="K4">
            <v>-7260</v>
          </cell>
        </row>
        <row r="5">
          <cell r="J5">
            <v>-11213</v>
          </cell>
          <cell r="K5">
            <v>-9578</v>
          </cell>
        </row>
        <row r="6">
          <cell r="J6">
            <v>-15962</v>
          </cell>
          <cell r="K6">
            <v>-15243</v>
          </cell>
        </row>
        <row r="7">
          <cell r="J7">
            <v>-21272</v>
          </cell>
          <cell r="K7">
            <v>-18549</v>
          </cell>
        </row>
        <row r="9">
          <cell r="J9">
            <v>1240</v>
          </cell>
          <cell r="K9">
            <v>1733</v>
          </cell>
        </row>
        <row r="10">
          <cell r="J10">
            <v>-6987</v>
          </cell>
          <cell r="K10">
            <v>-7515</v>
          </cell>
        </row>
        <row r="11">
          <cell r="J11">
            <v>3</v>
          </cell>
          <cell r="K11">
            <v>-25</v>
          </cell>
        </row>
        <row r="12">
          <cell r="J12">
            <v>-5886</v>
          </cell>
          <cell r="K12">
            <v>-6468</v>
          </cell>
        </row>
        <row r="19">
          <cell r="J19">
            <v>17561</v>
          </cell>
          <cell r="K19">
            <v>16506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40"/>
  <sheetViews>
    <sheetView tabSelected="1" topLeftCell="C69" workbookViewId="0">
      <selection activeCell="P73" sqref="P73"/>
    </sheetView>
  </sheetViews>
  <sheetFormatPr baseColWidth="10" defaultRowHeight="12" x14ac:dyDescent="0.2"/>
  <cols>
    <col min="1" max="1" width="11.42578125" style="2"/>
    <col min="2" max="2" width="48.85546875" style="2" bestFit="1" customWidth="1"/>
    <col min="3" max="6" width="11.42578125" style="2"/>
    <col min="7" max="7" width="12.7109375" style="2" bestFit="1" customWidth="1"/>
    <col min="8" max="16384" width="11.42578125" style="2"/>
  </cols>
  <sheetData>
    <row r="1" spans="2:10" x14ac:dyDescent="0.2">
      <c r="B1" s="1"/>
    </row>
    <row r="3" spans="2:10" ht="12.75" thickBot="1" x14ac:dyDescent="0.25">
      <c r="B3" s="3" t="s">
        <v>0</v>
      </c>
      <c r="C3" s="4" t="s">
        <v>1</v>
      </c>
      <c r="D3" s="4" t="s">
        <v>2</v>
      </c>
      <c r="E3" s="4" t="s">
        <v>3</v>
      </c>
      <c r="F3" s="5"/>
      <c r="G3" s="4" t="s">
        <v>4</v>
      </c>
    </row>
    <row r="4" spans="2:10" x14ac:dyDescent="0.2">
      <c r="B4" s="6" t="s">
        <v>5</v>
      </c>
      <c r="C4" s="7">
        <v>402791</v>
      </c>
      <c r="D4" s="7">
        <v>383027</v>
      </c>
      <c r="E4" s="8">
        <f>ROUND((C4/D4)-1,3)</f>
        <v>5.1999999999999998E-2</v>
      </c>
      <c r="F4" s="5"/>
      <c r="G4" s="7">
        <f>+C4-D4</f>
        <v>19764</v>
      </c>
      <c r="I4" s="9"/>
      <c r="J4" s="9"/>
    </row>
    <row r="5" spans="2:10" x14ac:dyDescent="0.2">
      <c r="B5" s="6" t="s">
        <v>6</v>
      </c>
      <c r="C5" s="7">
        <v>-156378</v>
      </c>
      <c r="D5" s="7">
        <v>-141510</v>
      </c>
      <c r="E5" s="8">
        <f>ROUND((C5/D5)-1,3)</f>
        <v>0.105</v>
      </c>
      <c r="F5" s="5"/>
      <c r="G5" s="7">
        <f t="shared" ref="G5:G10" si="0">+C5-D5</f>
        <v>-14868</v>
      </c>
      <c r="I5" s="9"/>
      <c r="J5" s="9"/>
    </row>
    <row r="6" spans="2:10" x14ac:dyDescent="0.2">
      <c r="B6" s="6" t="s">
        <v>7</v>
      </c>
      <c r="C6" s="7">
        <v>246413</v>
      </c>
      <c r="D6" s="7">
        <v>241517</v>
      </c>
      <c r="E6" s="8">
        <f t="shared" ref="E6:E10" si="1">ROUND((C6/D6)-1,3)</f>
        <v>0.02</v>
      </c>
      <c r="F6" s="5"/>
      <c r="G6" s="7">
        <f t="shared" si="0"/>
        <v>4896</v>
      </c>
      <c r="I6" s="9"/>
      <c r="J6" s="9"/>
    </row>
    <row r="7" spans="2:10" x14ac:dyDescent="0.2">
      <c r="B7" s="6" t="s">
        <v>8</v>
      </c>
      <c r="C7" s="7">
        <v>-64721</v>
      </c>
      <c r="D7" s="7">
        <v>-55225</v>
      </c>
      <c r="E7" s="8">
        <f t="shared" si="1"/>
        <v>0.17199999999999999</v>
      </c>
      <c r="F7" s="5"/>
      <c r="G7" s="7">
        <f t="shared" si="0"/>
        <v>-9496</v>
      </c>
      <c r="I7" s="10"/>
    </row>
    <row r="8" spans="2:10" x14ac:dyDescent="0.2">
      <c r="B8" s="6" t="s">
        <v>9</v>
      </c>
      <c r="C8" s="7">
        <v>181692</v>
      </c>
      <c r="D8" s="7">
        <v>186292</v>
      </c>
      <c r="E8" s="8">
        <f t="shared" si="1"/>
        <v>-2.5000000000000001E-2</v>
      </c>
      <c r="F8" s="5"/>
      <c r="G8" s="7">
        <f t="shared" si="0"/>
        <v>-4600</v>
      </c>
    </row>
    <row r="9" spans="2:10" x14ac:dyDescent="0.2">
      <c r="B9" s="6" t="s">
        <v>10</v>
      </c>
      <c r="C9" s="7">
        <v>-34787</v>
      </c>
      <c r="D9" s="7">
        <v>-29696</v>
      </c>
      <c r="E9" s="8">
        <f t="shared" si="1"/>
        <v>0.17100000000000001</v>
      </c>
      <c r="F9" s="5"/>
      <c r="G9" s="7">
        <f t="shared" si="0"/>
        <v>-5091</v>
      </c>
    </row>
    <row r="10" spans="2:10" x14ac:dyDescent="0.2">
      <c r="B10" s="6" t="s">
        <v>11</v>
      </c>
      <c r="C10" s="7">
        <v>57648</v>
      </c>
      <c r="D10" s="7">
        <v>60214</v>
      </c>
      <c r="E10" s="8">
        <f t="shared" si="1"/>
        <v>-4.2999999999999997E-2</v>
      </c>
      <c r="F10" s="5"/>
      <c r="G10" s="7">
        <f t="shared" si="0"/>
        <v>-2566</v>
      </c>
    </row>
    <row r="13" spans="2:10" x14ac:dyDescent="0.2">
      <c r="B13" s="1"/>
    </row>
    <row r="14" spans="2:10" ht="12.75" thickBot="1" x14ac:dyDescent="0.25">
      <c r="B14" s="11"/>
      <c r="C14" s="12" t="s">
        <v>1</v>
      </c>
      <c r="D14" s="12"/>
      <c r="E14" s="11"/>
      <c r="F14" s="12" t="s">
        <v>2</v>
      </c>
      <c r="G14" s="12"/>
      <c r="H14" s="11"/>
      <c r="I14" s="12" t="s">
        <v>12</v>
      </c>
      <c r="J14" s="12"/>
    </row>
    <row r="15" spans="2:10" x14ac:dyDescent="0.2">
      <c r="B15" s="11"/>
      <c r="C15" s="13" t="s">
        <v>13</v>
      </c>
      <c r="D15" s="14" t="s">
        <v>14</v>
      </c>
      <c r="E15" s="11"/>
      <c r="F15" s="13" t="s">
        <v>13</v>
      </c>
      <c r="G15" s="14" t="s">
        <v>14</v>
      </c>
      <c r="H15" s="11"/>
      <c r="I15" s="14" t="s">
        <v>15</v>
      </c>
      <c r="J15" s="14" t="s">
        <v>16</v>
      </c>
    </row>
    <row r="16" spans="2:10" ht="12.75" thickBot="1" x14ac:dyDescent="0.25">
      <c r="B16" s="11"/>
      <c r="C16" s="4" t="s">
        <v>15</v>
      </c>
      <c r="D16" s="15"/>
      <c r="E16" s="11"/>
      <c r="F16" s="4" t="s">
        <v>15</v>
      </c>
      <c r="G16" s="15"/>
      <c r="H16" s="11"/>
      <c r="I16" s="15"/>
      <c r="J16" s="15"/>
    </row>
    <row r="17" spans="2:10" x14ac:dyDescent="0.2">
      <c r="B17" s="6" t="s">
        <v>17</v>
      </c>
      <c r="C17" s="7">
        <v>157307</v>
      </c>
      <c r="D17" s="8">
        <f>+ROUND(C17/$C$21,3)</f>
        <v>0.39100000000000001</v>
      </c>
      <c r="E17" s="11"/>
      <c r="F17" s="7">
        <v>152918</v>
      </c>
      <c r="G17" s="8">
        <f>+ROUND(F17/$F$21,3)</f>
        <v>0.39900000000000002</v>
      </c>
      <c r="H17" s="11"/>
      <c r="I17" s="7">
        <f>+C17-F17</f>
        <v>4389</v>
      </c>
      <c r="J17" s="8">
        <f>ROUND((C17/F17)-1,3)</f>
        <v>2.9000000000000001E-2</v>
      </c>
    </row>
    <row r="18" spans="2:10" x14ac:dyDescent="0.2">
      <c r="B18" s="6" t="s">
        <v>18</v>
      </c>
      <c r="C18" s="7">
        <v>184299</v>
      </c>
      <c r="D18" s="8">
        <f t="shared" ref="D18:D19" si="2">+ROUND(C18/$C$21,3)</f>
        <v>0.45800000000000002</v>
      </c>
      <c r="E18" s="11"/>
      <c r="F18" s="7">
        <v>174839</v>
      </c>
      <c r="G18" s="8">
        <f t="shared" ref="G18:G19" si="3">+ROUND(F18/$F$21,3)</f>
        <v>0.45600000000000002</v>
      </c>
      <c r="H18" s="11"/>
      <c r="I18" s="7">
        <f t="shared" ref="I18:I20" si="4">+C18-F18</f>
        <v>9460</v>
      </c>
      <c r="J18" s="8">
        <f>ROUND((C18/F18)-1,3)</f>
        <v>5.3999999999999999E-2</v>
      </c>
    </row>
    <row r="19" spans="2:10" x14ac:dyDescent="0.2">
      <c r="B19" s="6" t="s">
        <v>19</v>
      </c>
      <c r="C19" s="7">
        <v>16067</v>
      </c>
      <c r="D19" s="8">
        <f t="shared" si="2"/>
        <v>0.04</v>
      </c>
      <c r="E19" s="11"/>
      <c r="F19" s="7">
        <v>14948</v>
      </c>
      <c r="G19" s="8">
        <f t="shared" si="3"/>
        <v>3.9E-2</v>
      </c>
      <c r="H19" s="11"/>
      <c r="I19" s="7">
        <f t="shared" si="4"/>
        <v>1119</v>
      </c>
      <c r="J19" s="8">
        <f t="shared" ref="J19:J21" si="5">ROUND((C19/F19)-1,3)</f>
        <v>7.4999999999999997E-2</v>
      </c>
    </row>
    <row r="20" spans="2:10" ht="12.75" thickBot="1" x14ac:dyDescent="0.25">
      <c r="B20" s="6" t="s">
        <v>20</v>
      </c>
      <c r="C20" s="16">
        <f>44951+167</f>
        <v>45118</v>
      </c>
      <c r="D20" s="17">
        <f>+ROUND(C20/$C$21,3)-0.1%</f>
        <v>0.111</v>
      </c>
      <c r="E20" s="11"/>
      <c r="F20" s="16">
        <f>40181+141</f>
        <v>40322</v>
      </c>
      <c r="G20" s="17">
        <f>+ROUND(F20/$F$21,3)+0.1%</f>
        <v>0.106</v>
      </c>
      <c r="H20" s="11"/>
      <c r="I20" s="16">
        <f t="shared" si="4"/>
        <v>4796</v>
      </c>
      <c r="J20" s="17">
        <f t="shared" si="5"/>
        <v>0.11899999999999999</v>
      </c>
    </row>
    <row r="21" spans="2:10" ht="12.75" thickTop="1" x14ac:dyDescent="0.2">
      <c r="B21" s="18" t="s">
        <v>21</v>
      </c>
      <c r="C21" s="19">
        <f>SUM(C17:C20)</f>
        <v>402791</v>
      </c>
      <c r="D21" s="8">
        <f>SUM(D17:D20)</f>
        <v>1</v>
      </c>
      <c r="E21" s="11"/>
      <c r="F21" s="19">
        <f>SUM(F17:F20)</f>
        <v>383027</v>
      </c>
      <c r="G21" s="8">
        <f>SUM(G17:G20)</f>
        <v>1</v>
      </c>
      <c r="H21" s="11"/>
      <c r="I21" s="19">
        <f>SUM(I17:I20)</f>
        <v>19764</v>
      </c>
      <c r="J21" s="8">
        <f t="shared" si="5"/>
        <v>5.1999999999999998E-2</v>
      </c>
    </row>
    <row r="24" spans="2:10" ht="15.75" thickBot="1" x14ac:dyDescent="0.3">
      <c r="B24" s="3" t="s">
        <v>22</v>
      </c>
      <c r="C24" s="4" t="s">
        <v>1</v>
      </c>
      <c r="D24" s="4" t="s">
        <v>2</v>
      </c>
      <c r="E24" s="4" t="s">
        <v>3</v>
      </c>
      <c r="F24" s="20"/>
      <c r="G24" s="4" t="s">
        <v>4</v>
      </c>
    </row>
    <row r="25" spans="2:10" ht="15" x14ac:dyDescent="0.25">
      <c r="B25" s="6" t="s">
        <v>23</v>
      </c>
      <c r="C25" s="7">
        <v>548631</v>
      </c>
      <c r="D25" s="7">
        <v>539178</v>
      </c>
      <c r="E25" s="8">
        <v>1.7999999999999999E-2</v>
      </c>
      <c r="F25" s="20"/>
      <c r="G25" s="7">
        <v>9453</v>
      </c>
    </row>
    <row r="26" spans="2:10" ht="15" x14ac:dyDescent="0.25">
      <c r="B26" s="6" t="s">
        <v>24</v>
      </c>
      <c r="C26" s="7">
        <v>533864</v>
      </c>
      <c r="D26" s="7">
        <v>526545</v>
      </c>
      <c r="E26" s="8">
        <v>1.4E-2</v>
      </c>
      <c r="F26" s="20"/>
      <c r="G26" s="7">
        <v>7319</v>
      </c>
    </row>
    <row r="27" spans="2:10" ht="15" x14ac:dyDescent="0.25">
      <c r="B27" s="6" t="s">
        <v>25</v>
      </c>
      <c r="C27" s="7">
        <v>466732</v>
      </c>
      <c r="D27" s="7">
        <v>460351</v>
      </c>
      <c r="E27" s="8">
        <v>1.4E-2</v>
      </c>
      <c r="F27" s="20"/>
      <c r="G27" s="7">
        <v>6381</v>
      </c>
    </row>
    <row r="28" spans="2:10" ht="15" x14ac:dyDescent="0.25">
      <c r="B28" s="20"/>
      <c r="C28" s="20"/>
      <c r="D28" s="20"/>
      <c r="E28" s="20"/>
      <c r="F28" s="20"/>
      <c r="G28" s="20"/>
    </row>
    <row r="29" spans="2:10" ht="15.75" thickBot="1" x14ac:dyDescent="0.3">
      <c r="B29" s="3" t="s">
        <v>26</v>
      </c>
      <c r="C29" s="21" t="s">
        <v>1</v>
      </c>
      <c r="D29" s="21" t="s">
        <v>2</v>
      </c>
      <c r="E29" s="21" t="s">
        <v>3</v>
      </c>
      <c r="F29" s="20"/>
      <c r="G29" s="21" t="s">
        <v>4</v>
      </c>
    </row>
    <row r="30" spans="2:10" ht="15" x14ac:dyDescent="0.25">
      <c r="B30" s="6" t="s">
        <v>23</v>
      </c>
      <c r="C30" s="7">
        <v>2039298</v>
      </c>
      <c r="D30" s="7">
        <v>1984132</v>
      </c>
      <c r="E30" s="8">
        <v>2.8000000000000001E-2</v>
      </c>
      <c r="F30" s="20"/>
      <c r="G30" s="7">
        <v>55166</v>
      </c>
    </row>
    <row r="31" spans="2:10" ht="15" x14ac:dyDescent="0.25">
      <c r="B31" s="6" t="s">
        <v>24</v>
      </c>
      <c r="C31" s="7">
        <v>1999419</v>
      </c>
      <c r="D31" s="7">
        <v>1943788</v>
      </c>
      <c r="E31" s="8">
        <v>2.9000000000000001E-2</v>
      </c>
      <c r="F31" s="20"/>
      <c r="G31" s="7">
        <v>55631</v>
      </c>
    </row>
    <row r="32" spans="2:10" ht="15" x14ac:dyDescent="0.25">
      <c r="B32" s="20"/>
      <c r="C32" s="20"/>
      <c r="D32" s="20"/>
      <c r="E32" s="20"/>
      <c r="F32" s="20"/>
      <c r="G32" s="20"/>
    </row>
    <row r="34" spans="2:9" ht="12.75" thickBot="1" x14ac:dyDescent="0.25">
      <c r="B34" s="22" t="s">
        <v>27</v>
      </c>
      <c r="C34" s="23" t="s">
        <v>1</v>
      </c>
      <c r="D34" s="23" t="s">
        <v>2</v>
      </c>
      <c r="E34" s="23" t="s">
        <v>28</v>
      </c>
      <c r="F34" s="24"/>
      <c r="G34" s="25"/>
      <c r="H34" s="24"/>
    </row>
    <row r="35" spans="2:9" ht="15.75" x14ac:dyDescent="0.25">
      <c r="B35" s="26" t="s">
        <v>29</v>
      </c>
      <c r="C35" s="27">
        <v>9558</v>
      </c>
      <c r="D35" s="27">
        <v>7863</v>
      </c>
      <c r="E35" s="28">
        <v>0.216</v>
      </c>
      <c r="F35" s="29"/>
      <c r="G35" s="30"/>
    </row>
    <row r="36" spans="2:9" ht="15.75" x14ac:dyDescent="0.25">
      <c r="B36" s="26" t="s">
        <v>30</v>
      </c>
      <c r="C36" s="31">
        <v>10981</v>
      </c>
      <c r="D36" s="31">
        <v>11137</v>
      </c>
      <c r="E36" s="32">
        <v>-1.4E-2</v>
      </c>
      <c r="F36" s="33"/>
      <c r="G36" s="30"/>
    </row>
    <row r="37" spans="2:9" ht="15.75" x14ac:dyDescent="0.25">
      <c r="B37" s="26" t="s">
        <v>31</v>
      </c>
      <c r="C37" s="31">
        <v>2654</v>
      </c>
      <c r="D37" s="31">
        <v>2164</v>
      </c>
      <c r="E37" s="32">
        <v>0.22600000000000001</v>
      </c>
      <c r="F37" s="33"/>
      <c r="G37" s="30"/>
    </row>
    <row r="38" spans="2:9" ht="15.75" x14ac:dyDescent="0.25">
      <c r="B38" s="26" t="s">
        <v>32</v>
      </c>
      <c r="C38" s="26">
        <v>761</v>
      </c>
      <c r="D38" s="26">
        <v>0</v>
      </c>
      <c r="E38" s="32">
        <v>1</v>
      </c>
      <c r="F38" s="33"/>
      <c r="G38" s="30"/>
    </row>
    <row r="39" spans="2:9" ht="15.75" x14ac:dyDescent="0.25">
      <c r="B39" s="34" t="s">
        <v>33</v>
      </c>
      <c r="C39" s="35">
        <v>23954</v>
      </c>
      <c r="D39" s="35">
        <v>21164</v>
      </c>
      <c r="E39" s="36">
        <v>0.13200000000000001</v>
      </c>
      <c r="F39" s="37"/>
      <c r="G39" s="30"/>
    </row>
    <row r="42" spans="2:9" x14ac:dyDescent="0.2">
      <c r="B42" s="38" t="s">
        <v>34</v>
      </c>
      <c r="C42" s="39"/>
      <c r="F42" s="39"/>
      <c r="I42" s="39"/>
    </row>
    <row r="43" spans="2:9" ht="12.75" thickBot="1" x14ac:dyDescent="0.25">
      <c r="B43" s="11"/>
      <c r="C43" s="4" t="s">
        <v>1</v>
      </c>
      <c r="D43" s="4" t="s">
        <v>2</v>
      </c>
      <c r="E43" s="40" t="s">
        <v>3</v>
      </c>
      <c r="I43" s="39"/>
    </row>
    <row r="44" spans="2:9" ht="12.75" thickBot="1" x14ac:dyDescent="0.25">
      <c r="B44" s="41"/>
      <c r="C44" s="4" t="s">
        <v>15</v>
      </c>
      <c r="D44" s="4" t="s">
        <v>15</v>
      </c>
      <c r="E44" s="15"/>
      <c r="I44" s="39"/>
    </row>
    <row r="45" spans="2:9" x14ac:dyDescent="0.2">
      <c r="B45" s="13" t="s">
        <v>35</v>
      </c>
      <c r="C45" s="11"/>
      <c r="D45" s="11"/>
      <c r="E45" s="11"/>
    </row>
    <row r="46" spans="2:9" x14ac:dyDescent="0.2">
      <c r="B46" s="6" t="s">
        <v>36</v>
      </c>
      <c r="C46" s="7">
        <v>134623</v>
      </c>
      <c r="D46" s="7">
        <v>122937</v>
      </c>
      <c r="E46" s="42">
        <v>9.5000000000000001E-2</v>
      </c>
      <c r="G46" s="39"/>
      <c r="I46" s="39"/>
    </row>
    <row r="47" spans="2:9" x14ac:dyDescent="0.2">
      <c r="B47" s="6" t="s">
        <v>37</v>
      </c>
      <c r="C47" s="7">
        <v>1716133</v>
      </c>
      <c r="D47" s="7">
        <v>1696351</v>
      </c>
      <c r="E47" s="42">
        <v>1.2E-2</v>
      </c>
      <c r="G47" s="39"/>
    </row>
    <row r="48" spans="2:9" x14ac:dyDescent="0.2">
      <c r="B48" s="18" t="s">
        <v>38</v>
      </c>
      <c r="C48" s="19">
        <v>1850756</v>
      </c>
      <c r="D48" s="19">
        <v>1819288</v>
      </c>
      <c r="E48" s="43">
        <v>1.7000000000000001E-2</v>
      </c>
      <c r="G48" s="39"/>
    </row>
    <row r="49" spans="2:7" x14ac:dyDescent="0.2">
      <c r="B49" s="13" t="s">
        <v>39</v>
      </c>
      <c r="C49" s="11"/>
      <c r="D49" s="11"/>
      <c r="E49" s="44"/>
    </row>
    <row r="50" spans="2:7" x14ac:dyDescent="0.2">
      <c r="B50" s="6" t="s">
        <v>40</v>
      </c>
      <c r="C50" s="7">
        <v>221033</v>
      </c>
      <c r="D50" s="7">
        <v>167343</v>
      </c>
      <c r="E50" s="42">
        <v>0.32100000000000001</v>
      </c>
      <c r="G50" s="39"/>
    </row>
    <row r="51" spans="2:7" x14ac:dyDescent="0.2">
      <c r="B51" s="6" t="s">
        <v>41</v>
      </c>
      <c r="C51" s="7">
        <v>680044</v>
      </c>
      <c r="D51" s="7">
        <v>695418</v>
      </c>
      <c r="E51" s="42">
        <v>-2.1999999999999999E-2</v>
      </c>
      <c r="G51" s="39"/>
    </row>
    <row r="52" spans="2:7" x14ac:dyDescent="0.2">
      <c r="B52" s="18" t="s">
        <v>42</v>
      </c>
      <c r="C52" s="19">
        <v>901077</v>
      </c>
      <c r="D52" s="19">
        <v>862761</v>
      </c>
      <c r="E52" s="43">
        <v>4.3999999999999997E-2</v>
      </c>
      <c r="G52" s="39"/>
    </row>
    <row r="53" spans="2:7" x14ac:dyDescent="0.2">
      <c r="B53" s="11"/>
      <c r="C53" s="11"/>
      <c r="D53" s="11"/>
      <c r="E53" s="44"/>
    </row>
    <row r="54" spans="2:7" x14ac:dyDescent="0.2">
      <c r="B54" s="6" t="s">
        <v>43</v>
      </c>
      <c r="C54" s="7">
        <v>580912</v>
      </c>
      <c r="D54" s="7">
        <v>583788</v>
      </c>
      <c r="E54" s="42">
        <v>-5.0000000000000001E-3</v>
      </c>
      <c r="G54" s="39"/>
    </row>
    <row r="55" spans="2:7" x14ac:dyDescent="0.2">
      <c r="B55" s="6" t="s">
        <v>44</v>
      </c>
      <c r="C55" s="7">
        <v>368767</v>
      </c>
      <c r="D55" s="7">
        <v>372739</v>
      </c>
      <c r="E55" s="42">
        <v>-1.0999999999999999E-2</v>
      </c>
      <c r="G55" s="39"/>
    </row>
    <row r="56" spans="2:7" x14ac:dyDescent="0.2">
      <c r="B56" s="18" t="s">
        <v>45</v>
      </c>
      <c r="C56" s="19">
        <v>949679</v>
      </c>
      <c r="D56" s="19">
        <v>956527</v>
      </c>
      <c r="E56" s="43">
        <v>-7.0000000000000001E-3</v>
      </c>
      <c r="G56" s="39"/>
    </row>
    <row r="57" spans="2:7" x14ac:dyDescent="0.2">
      <c r="B57" s="18" t="s">
        <v>46</v>
      </c>
      <c r="C57" s="19">
        <v>1850756</v>
      </c>
      <c r="D57" s="19">
        <v>1819288</v>
      </c>
      <c r="E57" s="43">
        <v>1.7000000000000001E-2</v>
      </c>
      <c r="G57" s="39"/>
    </row>
    <row r="61" spans="2:7" ht="13.5" thickBot="1" x14ac:dyDescent="0.25">
      <c r="B61" s="45" t="s">
        <v>47</v>
      </c>
      <c r="C61" s="46" t="s">
        <v>1</v>
      </c>
    </row>
    <row r="62" spans="2:7" ht="12.75" x14ac:dyDescent="0.2">
      <c r="B62" s="47" t="s">
        <v>48</v>
      </c>
      <c r="C62" s="48">
        <v>17166</v>
      </c>
    </row>
    <row r="63" spans="2:7" ht="12.75" x14ac:dyDescent="0.2">
      <c r="B63" s="47" t="s">
        <v>49</v>
      </c>
      <c r="C63" s="48">
        <v>8165</v>
      </c>
    </row>
    <row r="64" spans="2:7" ht="12.75" x14ac:dyDescent="0.2">
      <c r="B64" s="47" t="s">
        <v>50</v>
      </c>
      <c r="C64" s="48">
        <v>5704</v>
      </c>
    </row>
    <row r="68" spans="2:16" x14ac:dyDescent="0.2">
      <c r="J68" s="2" t="s">
        <v>112</v>
      </c>
      <c r="K68" s="64">
        <v>0.11</v>
      </c>
    </row>
    <row r="69" spans="2:16" ht="15" x14ac:dyDescent="0.25">
      <c r="B69" s="20"/>
      <c r="C69" s="49"/>
      <c r="D69" s="49"/>
      <c r="E69" s="13" t="s">
        <v>51</v>
      </c>
      <c r="F69" s="13" t="s">
        <v>52</v>
      </c>
      <c r="G69" s="13" t="s">
        <v>53</v>
      </c>
      <c r="H69" s="13" t="s">
        <v>54</v>
      </c>
      <c r="J69" s="2" t="s">
        <v>65</v>
      </c>
      <c r="K69" s="64">
        <v>0.18</v>
      </c>
    </row>
    <row r="70" spans="2:16" ht="15.75" thickBot="1" x14ac:dyDescent="0.3">
      <c r="B70" s="50"/>
      <c r="C70" s="4" t="s">
        <v>55</v>
      </c>
      <c r="D70" s="4" t="s">
        <v>56</v>
      </c>
      <c r="E70" s="4" t="s">
        <v>57</v>
      </c>
      <c r="F70" s="4" t="s">
        <v>58</v>
      </c>
      <c r="G70" s="4" t="s">
        <v>59</v>
      </c>
      <c r="H70" s="4" t="s">
        <v>60</v>
      </c>
      <c r="J70" s="2" t="s">
        <v>113</v>
      </c>
      <c r="K70" s="64">
        <v>0.71</v>
      </c>
    </row>
    <row r="71" spans="2:16" x14ac:dyDescent="0.2">
      <c r="B71" s="51" t="s">
        <v>61</v>
      </c>
      <c r="C71" s="52" t="s">
        <v>62</v>
      </c>
      <c r="D71" s="7">
        <v>507449</v>
      </c>
      <c r="E71" s="7">
        <v>78296</v>
      </c>
      <c r="F71" s="7">
        <v>100080</v>
      </c>
      <c r="G71" s="7">
        <v>48746</v>
      </c>
      <c r="H71" s="7">
        <v>280328</v>
      </c>
    </row>
    <row r="72" spans="2:16" x14ac:dyDescent="0.2">
      <c r="B72" s="26" t="s">
        <v>63</v>
      </c>
      <c r="C72" s="52" t="s">
        <v>64</v>
      </c>
      <c r="D72" s="7">
        <v>76701</v>
      </c>
      <c r="E72" s="7">
        <v>6197</v>
      </c>
      <c r="F72" s="7">
        <v>70504</v>
      </c>
      <c r="G72" s="53">
        <v>0</v>
      </c>
      <c r="H72" s="53">
        <v>0</v>
      </c>
      <c r="J72" s="2" t="s">
        <v>114</v>
      </c>
      <c r="K72" s="64">
        <v>0.11</v>
      </c>
    </row>
    <row r="73" spans="2:16" ht="12.75" thickBot="1" x14ac:dyDescent="0.25">
      <c r="B73" s="54" t="s">
        <v>65</v>
      </c>
      <c r="C73" s="55" t="s">
        <v>62</v>
      </c>
      <c r="D73" s="56">
        <v>128172</v>
      </c>
      <c r="E73" s="56">
        <v>4274</v>
      </c>
      <c r="F73" s="56">
        <v>30643</v>
      </c>
      <c r="G73" s="56">
        <v>22577</v>
      </c>
      <c r="H73" s="56">
        <v>70678</v>
      </c>
      <c r="J73" s="2" t="s">
        <v>115</v>
      </c>
      <c r="K73" s="64">
        <v>0.89</v>
      </c>
    </row>
    <row r="74" spans="2:16" x14ac:dyDescent="0.2">
      <c r="B74" s="57" t="s">
        <v>21</v>
      </c>
      <c r="C74" s="57"/>
      <c r="D74" s="19">
        <v>712322</v>
      </c>
      <c r="E74" s="19">
        <v>88767</v>
      </c>
      <c r="F74" s="19">
        <v>201226</v>
      </c>
      <c r="G74" s="19">
        <v>71322</v>
      </c>
      <c r="H74" s="19">
        <v>351006</v>
      </c>
    </row>
    <row r="76" spans="2:16" ht="15" customHeight="1" x14ac:dyDescent="0.2">
      <c r="I76" s="40" t="s">
        <v>116</v>
      </c>
      <c r="J76" s="40"/>
      <c r="K76" s="40"/>
      <c r="L76" s="40"/>
      <c r="M76" s="40"/>
      <c r="N76" s="40"/>
      <c r="O76" s="40"/>
      <c r="P76" s="40"/>
    </row>
    <row r="87" spans="2:7" ht="12.75" thickBot="1" x14ac:dyDescent="0.25">
      <c r="B87" s="3" t="s">
        <v>66</v>
      </c>
      <c r="C87" s="4" t="s">
        <v>1</v>
      </c>
      <c r="D87" s="4" t="s">
        <v>2</v>
      </c>
      <c r="E87" s="4" t="s">
        <v>3</v>
      </c>
    </row>
    <row r="88" spans="2:7" x14ac:dyDescent="0.2">
      <c r="B88" s="6" t="s">
        <v>67</v>
      </c>
      <c r="C88" s="7">
        <v>202592</v>
      </c>
      <c r="D88" s="7">
        <v>202701</v>
      </c>
      <c r="E88" s="42">
        <v>-1E-3</v>
      </c>
      <c r="G88" s="39"/>
    </row>
    <row r="89" spans="2:7" x14ac:dyDescent="0.2">
      <c r="B89" s="6" t="s">
        <v>68</v>
      </c>
      <c r="C89" s="7">
        <v>-119029</v>
      </c>
      <c r="D89" s="7">
        <v>-105369</v>
      </c>
      <c r="E89" s="42">
        <v>0.13</v>
      </c>
      <c r="G89" s="39"/>
    </row>
    <row r="90" spans="2:7" x14ac:dyDescent="0.2">
      <c r="B90" s="6" t="s">
        <v>69</v>
      </c>
      <c r="C90" s="7">
        <v>-80471</v>
      </c>
      <c r="D90" s="7">
        <v>-66678</v>
      </c>
      <c r="E90" s="42">
        <v>0.20699999999999999</v>
      </c>
      <c r="G90" s="39"/>
    </row>
    <row r="91" spans="2:7" x14ac:dyDescent="0.2">
      <c r="B91" s="6" t="s">
        <v>70</v>
      </c>
      <c r="C91" s="7">
        <v>3092</v>
      </c>
      <c r="D91" s="7">
        <v>30654</v>
      </c>
      <c r="E91" s="42">
        <v>-0.89900000000000002</v>
      </c>
      <c r="G91" s="39"/>
    </row>
    <row r="92" spans="2:7" x14ac:dyDescent="0.2">
      <c r="B92" s="18" t="s">
        <v>71</v>
      </c>
      <c r="C92" s="19">
        <v>40299</v>
      </c>
      <c r="D92" s="19">
        <v>37207</v>
      </c>
      <c r="E92" s="43">
        <v>8.3000000000000004E-2</v>
      </c>
      <c r="G92" s="39"/>
    </row>
    <row r="95" spans="2:7" x14ac:dyDescent="0.2">
      <c r="B95" s="11"/>
      <c r="C95" s="11"/>
      <c r="D95" s="13" t="s">
        <v>1</v>
      </c>
      <c r="E95" s="13" t="s">
        <v>2</v>
      </c>
    </row>
    <row r="96" spans="2:7" x14ac:dyDescent="0.2">
      <c r="B96" s="18" t="s">
        <v>72</v>
      </c>
      <c r="C96" s="11"/>
      <c r="D96" s="11"/>
      <c r="E96" s="11"/>
    </row>
    <row r="97" spans="2:7" x14ac:dyDescent="0.2">
      <c r="B97" s="6" t="s">
        <v>73</v>
      </c>
      <c r="C97" s="52" t="s">
        <v>74</v>
      </c>
      <c r="D97" s="58">
        <v>0.61</v>
      </c>
      <c r="E97" s="58">
        <v>0.73</v>
      </c>
    </row>
    <row r="98" spans="2:7" x14ac:dyDescent="0.2">
      <c r="B98" s="6" t="s">
        <v>75</v>
      </c>
      <c r="C98" s="52" t="s">
        <v>74</v>
      </c>
      <c r="D98" s="58">
        <v>0.18</v>
      </c>
      <c r="E98" s="58">
        <v>0.22</v>
      </c>
    </row>
    <row r="99" spans="2:7" x14ac:dyDescent="0.2">
      <c r="B99" s="18" t="s">
        <v>76</v>
      </c>
      <c r="C99" s="11"/>
      <c r="D99" s="11"/>
      <c r="E99" s="11"/>
    </row>
    <row r="100" spans="2:7" x14ac:dyDescent="0.2">
      <c r="B100" s="6" t="s">
        <v>77</v>
      </c>
      <c r="C100" s="52" t="s">
        <v>74</v>
      </c>
      <c r="D100" s="52">
        <v>0.95</v>
      </c>
      <c r="E100" s="52">
        <v>0.9</v>
      </c>
    </row>
    <row r="101" spans="2:7" x14ac:dyDescent="0.2">
      <c r="B101" s="6" t="s">
        <v>78</v>
      </c>
      <c r="C101" s="52" t="s">
        <v>74</v>
      </c>
      <c r="D101" s="52">
        <v>0.25</v>
      </c>
      <c r="E101" s="52">
        <v>0.19</v>
      </c>
    </row>
    <row r="102" spans="2:7" x14ac:dyDescent="0.2">
      <c r="B102" s="6" t="s">
        <v>79</v>
      </c>
      <c r="C102" s="52" t="s">
        <v>74</v>
      </c>
      <c r="D102" s="52">
        <v>0.75</v>
      </c>
      <c r="E102" s="52">
        <v>0.81</v>
      </c>
    </row>
    <row r="103" spans="2:7" x14ac:dyDescent="0.2">
      <c r="B103" s="6" t="s">
        <v>80</v>
      </c>
      <c r="C103" s="52" t="s">
        <v>74</v>
      </c>
      <c r="D103" s="52">
        <v>6.13</v>
      </c>
      <c r="E103" s="52">
        <v>7.5</v>
      </c>
    </row>
    <row r="104" spans="2:7" x14ac:dyDescent="0.2">
      <c r="B104" s="18" t="s">
        <v>81</v>
      </c>
      <c r="C104" s="11"/>
      <c r="D104" s="11"/>
      <c r="E104" s="11"/>
    </row>
    <row r="105" spans="2:7" ht="24" x14ac:dyDescent="0.2">
      <c r="B105" s="59" t="s">
        <v>82</v>
      </c>
      <c r="C105" s="52" t="s">
        <v>16</v>
      </c>
      <c r="D105" s="58">
        <v>9.9</v>
      </c>
      <c r="E105" s="58">
        <v>10.35</v>
      </c>
    </row>
    <row r="106" spans="2:7" x14ac:dyDescent="0.2">
      <c r="B106" s="6" t="s">
        <v>83</v>
      </c>
      <c r="C106" s="52" t="s">
        <v>16</v>
      </c>
      <c r="D106" s="58">
        <v>3.1399999999999997</v>
      </c>
      <c r="E106" s="58">
        <v>3.38</v>
      </c>
    </row>
    <row r="107" spans="2:7" x14ac:dyDescent="0.2">
      <c r="B107" s="6" t="s">
        <v>84</v>
      </c>
      <c r="C107" s="52" t="s">
        <v>64</v>
      </c>
      <c r="D107" s="58">
        <v>57.65</v>
      </c>
      <c r="E107" s="58">
        <v>60.21</v>
      </c>
    </row>
    <row r="108" spans="2:7" x14ac:dyDescent="0.2">
      <c r="B108" s="6" t="s">
        <v>85</v>
      </c>
      <c r="C108" s="52" t="s">
        <v>16</v>
      </c>
      <c r="D108" s="58">
        <v>6.81</v>
      </c>
      <c r="E108" s="58">
        <v>5.7700000000000005</v>
      </c>
    </row>
    <row r="110" spans="2:7" x14ac:dyDescent="0.2">
      <c r="B110" s="2" t="s">
        <v>86</v>
      </c>
    </row>
    <row r="111" spans="2:7" ht="12.75" thickBot="1" x14ac:dyDescent="0.25">
      <c r="B111" s="3" t="s">
        <v>0</v>
      </c>
      <c r="C111" s="4" t="s">
        <v>87</v>
      </c>
      <c r="D111" s="4" t="s">
        <v>88</v>
      </c>
      <c r="E111" s="4" t="s">
        <v>3</v>
      </c>
      <c r="F111" s="11"/>
      <c r="G111" s="4" t="s">
        <v>89</v>
      </c>
    </row>
    <row r="112" spans="2:7" x14ac:dyDescent="0.2">
      <c r="B112" s="6" t="s">
        <v>5</v>
      </c>
      <c r="C112" s="7">
        <f>[1]Trimestral!J3</f>
        <v>111590</v>
      </c>
      <c r="D112" s="7">
        <f>[1]Trimestral!K3</f>
        <v>104342</v>
      </c>
      <c r="E112" s="42">
        <f t="shared" ref="E112:E118" si="6">ROUND((C112/D112)-1,3)</f>
        <v>6.9000000000000006E-2</v>
      </c>
      <c r="F112" s="11"/>
      <c r="G112" s="7">
        <f>+C112-D112</f>
        <v>7248</v>
      </c>
    </row>
    <row r="113" spans="2:7" x14ac:dyDescent="0.2">
      <c r="B113" s="6" t="s">
        <v>6</v>
      </c>
      <c r="C113" s="7">
        <f>+[1]Trimestral!J4+[1]Trimestral!J5+[1]Trimestral!J7</f>
        <v>-39409</v>
      </c>
      <c r="D113" s="7">
        <f>+[1]Trimestral!K4+[1]Trimestral!K5+[1]Trimestral!K7</f>
        <v>-35387</v>
      </c>
      <c r="E113" s="42">
        <f t="shared" si="6"/>
        <v>0.114</v>
      </c>
      <c r="F113" s="11"/>
      <c r="G113" s="7">
        <f t="shared" ref="G113:G118" si="7">+C113-D113</f>
        <v>-4022</v>
      </c>
    </row>
    <row r="114" spans="2:7" x14ac:dyDescent="0.2">
      <c r="B114" s="6" t="s">
        <v>7</v>
      </c>
      <c r="C114" s="7">
        <f>+C112+C113</f>
        <v>72181</v>
      </c>
      <c r="D114" s="7">
        <f>+D112+D113</f>
        <v>68955</v>
      </c>
      <c r="E114" s="42">
        <f t="shared" si="6"/>
        <v>4.7E-2</v>
      </c>
      <c r="F114" s="11"/>
      <c r="G114" s="7">
        <f t="shared" si="7"/>
        <v>3226</v>
      </c>
    </row>
    <row r="115" spans="2:7" x14ac:dyDescent="0.2">
      <c r="B115" s="6" t="s">
        <v>8</v>
      </c>
      <c r="C115" s="7">
        <f>+[1]Trimestral!J6</f>
        <v>-15962</v>
      </c>
      <c r="D115" s="7">
        <f>+[1]Trimestral!K6</f>
        <v>-15243</v>
      </c>
      <c r="E115" s="42">
        <f t="shared" si="6"/>
        <v>4.7E-2</v>
      </c>
      <c r="F115" s="11"/>
      <c r="G115" s="53">
        <f t="shared" si="7"/>
        <v>-719</v>
      </c>
    </row>
    <row r="116" spans="2:7" x14ac:dyDescent="0.2">
      <c r="B116" s="6" t="s">
        <v>9</v>
      </c>
      <c r="C116" s="7">
        <f>+C114+C115</f>
        <v>56219</v>
      </c>
      <c r="D116" s="7">
        <f>+D114+D115</f>
        <v>53712</v>
      </c>
      <c r="E116" s="42">
        <f t="shared" si="6"/>
        <v>4.7E-2</v>
      </c>
      <c r="F116" s="11"/>
      <c r="G116" s="7">
        <f t="shared" si="7"/>
        <v>2507</v>
      </c>
    </row>
    <row r="117" spans="2:7" x14ac:dyDescent="0.2">
      <c r="B117" s="6" t="s">
        <v>10</v>
      </c>
      <c r="C117" s="7">
        <f>+[1]Trimestral!J9+[1]Trimestral!J10+[1]Trimestral!J11+[1]Trimestral!J12</f>
        <v>-11630</v>
      </c>
      <c r="D117" s="7">
        <f>+[1]Trimestral!K9+[1]Trimestral!K10+[1]Trimestral!K11+[1]Trimestral!K12</f>
        <v>-12275</v>
      </c>
      <c r="E117" s="42">
        <f t="shared" si="6"/>
        <v>-5.2999999999999999E-2</v>
      </c>
      <c r="F117" s="11"/>
      <c r="G117" s="53">
        <f t="shared" si="7"/>
        <v>645</v>
      </c>
    </row>
    <row r="118" spans="2:7" x14ac:dyDescent="0.2">
      <c r="B118" s="6" t="s">
        <v>11</v>
      </c>
      <c r="C118" s="7">
        <f>+[1]Trimestral!J19</f>
        <v>17561</v>
      </c>
      <c r="D118" s="7">
        <f>+[1]Trimestral!K19</f>
        <v>16506</v>
      </c>
      <c r="E118" s="42">
        <f t="shared" si="6"/>
        <v>6.4000000000000001E-2</v>
      </c>
      <c r="F118" s="11"/>
      <c r="G118" s="7">
        <f t="shared" si="7"/>
        <v>1055</v>
      </c>
    </row>
    <row r="122" spans="2:7" ht="12.75" x14ac:dyDescent="0.2">
      <c r="B122" s="60" t="s">
        <v>90</v>
      </c>
      <c r="C122" s="61"/>
    </row>
    <row r="123" spans="2:7" ht="12.75" x14ac:dyDescent="0.2">
      <c r="B123" s="62" t="s">
        <v>91</v>
      </c>
      <c r="C123" s="61" t="s">
        <v>92</v>
      </c>
    </row>
    <row r="124" spans="2:7" ht="12.75" x14ac:dyDescent="0.2">
      <c r="B124" s="62" t="s">
        <v>93</v>
      </c>
      <c r="C124" s="61" t="s">
        <v>92</v>
      </c>
    </row>
    <row r="125" spans="2:7" ht="12.75" x14ac:dyDescent="0.2">
      <c r="B125" s="62" t="s">
        <v>94</v>
      </c>
      <c r="C125" s="61" t="s">
        <v>95</v>
      </c>
    </row>
    <row r="126" spans="2:7" ht="12.75" x14ac:dyDescent="0.2">
      <c r="B126" s="60"/>
      <c r="C126" s="61"/>
    </row>
    <row r="127" spans="2:7" ht="12.75" x14ac:dyDescent="0.2">
      <c r="B127" s="60" t="s">
        <v>96</v>
      </c>
      <c r="C127" s="61" t="s">
        <v>97</v>
      </c>
    </row>
    <row r="128" spans="2:7" ht="12.75" x14ac:dyDescent="0.2">
      <c r="B128" s="62"/>
      <c r="C128" s="61"/>
    </row>
    <row r="129" spans="2:3" ht="12.75" x14ac:dyDescent="0.2">
      <c r="B129" s="60" t="s">
        <v>98</v>
      </c>
      <c r="C129" s="61"/>
    </row>
    <row r="130" spans="2:3" ht="12.75" x14ac:dyDescent="0.2">
      <c r="B130" s="62" t="s">
        <v>99</v>
      </c>
      <c r="C130" s="61" t="s">
        <v>100</v>
      </c>
    </row>
    <row r="131" spans="2:3" ht="12.75" x14ac:dyDescent="0.2">
      <c r="B131" s="62" t="s">
        <v>101</v>
      </c>
      <c r="C131" s="61" t="s">
        <v>97</v>
      </c>
    </row>
    <row r="132" spans="2:3" ht="12.75" x14ac:dyDescent="0.2">
      <c r="B132" s="62" t="s">
        <v>102</v>
      </c>
      <c r="C132" s="61" t="s">
        <v>95</v>
      </c>
    </row>
    <row r="133" spans="2:3" ht="12.75" x14ac:dyDescent="0.2">
      <c r="B133" s="62" t="s">
        <v>103</v>
      </c>
      <c r="C133" s="61" t="s">
        <v>95</v>
      </c>
    </row>
    <row r="134" spans="2:3" ht="12.75" x14ac:dyDescent="0.2">
      <c r="B134" s="62"/>
      <c r="C134" s="61"/>
    </row>
    <row r="135" spans="2:3" ht="12.75" x14ac:dyDescent="0.2">
      <c r="B135" s="60" t="s">
        <v>104</v>
      </c>
      <c r="C135" s="61"/>
    </row>
    <row r="136" spans="2:3" ht="12.75" x14ac:dyDescent="0.2">
      <c r="B136" s="62" t="s">
        <v>105</v>
      </c>
      <c r="C136" s="61" t="s">
        <v>106</v>
      </c>
    </row>
    <row r="137" spans="2:3" ht="12.75" x14ac:dyDescent="0.2">
      <c r="B137" s="62" t="s">
        <v>107</v>
      </c>
      <c r="C137" s="61" t="s">
        <v>106</v>
      </c>
    </row>
    <row r="138" spans="2:3" ht="12.75" x14ac:dyDescent="0.2">
      <c r="B138" s="62" t="s">
        <v>108</v>
      </c>
      <c r="C138" s="61" t="s">
        <v>106</v>
      </c>
    </row>
    <row r="139" spans="2:3" ht="12.75" x14ac:dyDescent="0.2">
      <c r="B139" s="62" t="s">
        <v>109</v>
      </c>
      <c r="C139" s="61" t="s">
        <v>97</v>
      </c>
    </row>
    <row r="140" spans="2:3" ht="12.75" x14ac:dyDescent="0.2">
      <c r="B140" s="63" t="s">
        <v>110</v>
      </c>
      <c r="C140" s="61" t="s">
        <v>111</v>
      </c>
    </row>
  </sheetData>
  <mergeCells count="11">
    <mergeCell ref="E43:E44"/>
    <mergeCell ref="C69:D69"/>
    <mergeCell ref="B74:C74"/>
    <mergeCell ref="I76:P76"/>
    <mergeCell ref="C14:D14"/>
    <mergeCell ref="F14:G14"/>
    <mergeCell ref="I14:J14"/>
    <mergeCell ref="D15:D16"/>
    <mergeCell ref="G15:G16"/>
    <mergeCell ref="I15:I16"/>
    <mergeCell ref="J15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Espinosa Ramos</dc:creator>
  <cp:lastModifiedBy>Angelica Maria Espinosa Ramos</cp:lastModifiedBy>
  <dcterms:created xsi:type="dcterms:W3CDTF">2015-03-04T14:03:53Z</dcterms:created>
  <dcterms:modified xsi:type="dcterms:W3CDTF">2015-03-04T14:22:16Z</dcterms:modified>
</cp:coreProperties>
</file>