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Sitio Web\Tablas\IAM\Análisis Razonado\Editados\"/>
    </mc:Choice>
  </mc:AlternateContent>
  <workbookProtection workbookPassword="C4C8" lockStructure="1"/>
  <bookViews>
    <workbookView xWindow="-15" yWindow="3975" windowWidth="15330" windowHeight="4245" tabRatio="904" firstSheet="1" activeTab="5"/>
  </bookViews>
  <sheets>
    <sheet name="BExRepositorySheet" sheetId="9" state="veryHidden" r:id="rId1"/>
    <sheet name="Cuadro Bce" sheetId="8" r:id="rId2"/>
    <sheet name="Indicadores" sheetId="15" r:id="rId3"/>
    <sheet name="Cuadro Resultado" sheetId="16" r:id="rId4"/>
    <sheet name="Cuadro Flujo" sheetId="17" r:id="rId5"/>
    <sheet name="Cuadros Gestión" sheetId="18" r:id="rId6"/>
    <sheet name="cálculos" sheetId="4" state="hidden" r:id="rId7"/>
    <sheet name="Balance" sheetId="11" state="hidden" r:id="rId8"/>
    <sheet name="Resultado" sheetId="12" state="hidden" r:id="rId9"/>
    <sheet name="Flujo" sheetId="13" state="hidden" r:id="rId10"/>
    <sheet name="Anualizados" sheetId="10" state="hidden" r:id="rId11"/>
    <sheet name="valor acción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cálculos!$H$4:$L$50</definedName>
    <definedName name="_xlnm.Print_Area" localSheetId="1">'Cuadro Bce'!#REF!</definedName>
    <definedName name="_xlnm.Print_Area" localSheetId="4">'Cuadro Flujo'!#REF!</definedName>
    <definedName name="_xlnm.Print_Area" localSheetId="3">'Cuadro Resultado'!#REF!</definedName>
    <definedName name="_xlnm.Print_Area" localSheetId="5">'Cuadros Gestión'!#REF!</definedName>
    <definedName name="_xlnm.Print_Area" localSheetId="2">Indicadores!$B$3:$F$27</definedName>
  </definedNames>
  <calcPr calcId="152511"/>
</workbook>
</file>

<file path=xl/calcChain.xml><?xml version="1.0" encoding="utf-8"?>
<calcChain xmlns="http://schemas.openxmlformats.org/spreadsheetml/2006/main">
  <c r="G75" i="13" l="1"/>
  <c r="E32" i="4" s="1"/>
  <c r="F75" i="13"/>
  <c r="H72" i="13"/>
  <c r="E71" i="13"/>
  <c r="G71" i="13" s="1"/>
  <c r="D71" i="13"/>
  <c r="F71" i="13" s="1"/>
  <c r="G66" i="13"/>
  <c r="F66" i="13"/>
  <c r="H65" i="13"/>
  <c r="H64" i="13"/>
  <c r="H62" i="13"/>
  <c r="H61" i="13"/>
  <c r="H60" i="13"/>
  <c r="H58" i="13"/>
  <c r="G63" i="13"/>
  <c r="F63" i="13"/>
  <c r="G59" i="13"/>
  <c r="F59" i="13"/>
  <c r="H59" i="13" s="1"/>
  <c r="E57" i="13"/>
  <c r="E67" i="13" s="1"/>
  <c r="D57" i="13"/>
  <c r="D67" i="13" s="1"/>
  <c r="G56" i="13"/>
  <c r="H56" i="13" s="1"/>
  <c r="G55" i="13"/>
  <c r="G54" i="13"/>
  <c r="G53" i="13"/>
  <c r="G52" i="13"/>
  <c r="G51" i="13"/>
  <c r="H51" i="13" s="1"/>
  <c r="F55" i="13"/>
  <c r="F57" i="13" s="1"/>
  <c r="F54" i="13"/>
  <c r="H54" i="13" s="1"/>
  <c r="F53" i="13"/>
  <c r="F52" i="13"/>
  <c r="H52" i="13" s="1"/>
  <c r="F51" i="13"/>
  <c r="E49" i="13"/>
  <c r="D49" i="13"/>
  <c r="G48" i="13"/>
  <c r="F48" i="13"/>
  <c r="H47" i="13"/>
  <c r="H46" i="13"/>
  <c r="H45" i="13"/>
  <c r="H44" i="13"/>
  <c r="H43" i="13"/>
  <c r="H42" i="13"/>
  <c r="H41" i="13"/>
  <c r="H40" i="13"/>
  <c r="H39" i="13"/>
  <c r="H38" i="13"/>
  <c r="H37" i="13"/>
  <c r="H35" i="13"/>
  <c r="G36" i="13"/>
  <c r="F36" i="13"/>
  <c r="G34" i="13"/>
  <c r="F34" i="13"/>
  <c r="G33" i="13"/>
  <c r="F33" i="13"/>
  <c r="G32" i="13"/>
  <c r="H32" i="13" s="1"/>
  <c r="F32" i="13"/>
  <c r="G31" i="13"/>
  <c r="F31" i="13"/>
  <c r="G30" i="13"/>
  <c r="F30" i="13"/>
  <c r="G29" i="13"/>
  <c r="F29" i="13"/>
  <c r="G28" i="13"/>
  <c r="F28" i="13"/>
  <c r="H28" i="13" s="1"/>
  <c r="G27" i="13"/>
  <c r="F27" i="13"/>
  <c r="F49" i="13" s="1"/>
  <c r="G26" i="13"/>
  <c r="F26" i="13"/>
  <c r="G25" i="13"/>
  <c r="F25" i="13"/>
  <c r="E23" i="13"/>
  <c r="E69" i="13" s="1"/>
  <c r="D23" i="13"/>
  <c r="D73" i="13" s="1"/>
  <c r="D77" i="13" s="1"/>
  <c r="G22" i="13"/>
  <c r="F22" i="13"/>
  <c r="G21" i="13"/>
  <c r="F21" i="13"/>
  <c r="G20" i="13"/>
  <c r="F20" i="13"/>
  <c r="H20" i="13" s="1"/>
  <c r="G19" i="13"/>
  <c r="F19" i="13"/>
  <c r="H18" i="13"/>
  <c r="H17" i="13"/>
  <c r="H13" i="13"/>
  <c r="G16" i="13"/>
  <c r="F16" i="13"/>
  <c r="G15" i="13"/>
  <c r="F15" i="13"/>
  <c r="G14" i="13"/>
  <c r="F14" i="13"/>
  <c r="G12" i="13"/>
  <c r="F12" i="13"/>
  <c r="G10" i="13"/>
  <c r="F10" i="13"/>
  <c r="H10" i="13" s="1"/>
  <c r="G9" i="13"/>
  <c r="F9" i="13"/>
  <c r="G8" i="13"/>
  <c r="F8" i="13"/>
  <c r="H7" i="13"/>
  <c r="G6" i="13"/>
  <c r="F6" i="13"/>
  <c r="F3" i="13"/>
  <c r="E74" i="4"/>
  <c r="L39" i="4" s="1"/>
  <c r="E73" i="4"/>
  <c r="E72" i="4"/>
  <c r="E71" i="4"/>
  <c r="D71" i="4"/>
  <c r="C71" i="4"/>
  <c r="E68" i="4"/>
  <c r="D68" i="4"/>
  <c r="C68" i="4"/>
  <c r="E66" i="4"/>
  <c r="D66" i="4"/>
  <c r="C66" i="4"/>
  <c r="E65" i="4"/>
  <c r="D65" i="4"/>
  <c r="C65" i="4"/>
  <c r="E64" i="4"/>
  <c r="D64" i="4"/>
  <c r="C64" i="4"/>
  <c r="D21" i="4" s="1"/>
  <c r="J28" i="4" s="1"/>
  <c r="E63" i="4"/>
  <c r="D63" i="4"/>
  <c r="C63" i="4"/>
  <c r="E61" i="4"/>
  <c r="D61" i="4"/>
  <c r="C61" i="4"/>
  <c r="E60" i="4"/>
  <c r="D60" i="4"/>
  <c r="C60" i="4"/>
  <c r="E59" i="4"/>
  <c r="D59" i="4"/>
  <c r="C59" i="4"/>
  <c r="D19" i="4" s="1"/>
  <c r="E58" i="4"/>
  <c r="D58" i="4"/>
  <c r="C58" i="4"/>
  <c r="E57" i="4"/>
  <c r="D57" i="4"/>
  <c r="C57" i="4"/>
  <c r="E56" i="4"/>
  <c r="D56" i="4"/>
  <c r="C56" i="4"/>
  <c r="C62" i="4" s="1"/>
  <c r="E55" i="4"/>
  <c r="D55" i="4"/>
  <c r="L50" i="4"/>
  <c r="P50" i="4" s="1"/>
  <c r="D49" i="4"/>
  <c r="L49" i="4" s="1"/>
  <c r="M49" i="4" s="1"/>
  <c r="C49" i="4"/>
  <c r="J49" i="4" s="1"/>
  <c r="P46" i="4"/>
  <c r="D38" i="4"/>
  <c r="D36" i="4"/>
  <c r="D35" i="4"/>
  <c r="L30" i="4"/>
  <c r="F32" i="4"/>
  <c r="F30" i="4"/>
  <c r="F29" i="4"/>
  <c r="F28" i="4"/>
  <c r="F27" i="4"/>
  <c r="E27" i="4"/>
  <c r="D27" i="4"/>
  <c r="F25" i="4"/>
  <c r="L29" i="4" s="1"/>
  <c r="E25" i="4"/>
  <c r="D25" i="4"/>
  <c r="J29" i="4" s="1"/>
  <c r="F24" i="4"/>
  <c r="L27" i="4" s="1"/>
  <c r="E24" i="4"/>
  <c r="D24" i="4"/>
  <c r="J27" i="4" s="1"/>
  <c r="F23" i="4"/>
  <c r="L26" i="4" s="1"/>
  <c r="F22" i="4"/>
  <c r="E22" i="4"/>
  <c r="F21" i="4"/>
  <c r="L28" i="4" s="1"/>
  <c r="L24" i="4" s="1"/>
  <c r="E21" i="4"/>
  <c r="F20" i="4"/>
  <c r="F19" i="4"/>
  <c r="E19" i="4"/>
  <c r="F18" i="4"/>
  <c r="E18" i="4"/>
  <c r="L35" i="4" s="1"/>
  <c r="D18" i="4"/>
  <c r="J35" i="4" s="1"/>
  <c r="D16" i="4"/>
  <c r="C55" i="4" s="1"/>
  <c r="X7" i="4"/>
  <c r="L4" i="4"/>
  <c r="J4" i="4"/>
  <c r="H14" i="13" l="1"/>
  <c r="H9" i="13"/>
  <c r="H12" i="13"/>
  <c r="H15" i="13"/>
  <c r="H75" i="13"/>
  <c r="L40" i="4"/>
  <c r="H16" i="13"/>
  <c r="E67" i="4"/>
  <c r="H8" i="13"/>
  <c r="G49" i="13"/>
  <c r="E29" i="4" s="1"/>
  <c r="H63" i="13"/>
  <c r="L45" i="4"/>
  <c r="M45" i="4" s="1"/>
  <c r="L42" i="4"/>
  <c r="M39" i="4"/>
  <c r="H71" i="13"/>
  <c r="D62" i="4"/>
  <c r="D70" i="4" s="1"/>
  <c r="L23" i="4"/>
  <c r="M23" i="4" s="1"/>
  <c r="E62" i="4"/>
  <c r="C67" i="4"/>
  <c r="C70" i="4" s="1"/>
  <c r="F31" i="4"/>
  <c r="F33" i="4" s="1"/>
  <c r="L10" i="4" s="1"/>
  <c r="D67" i="4"/>
  <c r="G23" i="13"/>
  <c r="E28" i="4" s="1"/>
  <c r="H22" i="13"/>
  <c r="H25" i="13"/>
  <c r="H29" i="13"/>
  <c r="H31" i="13"/>
  <c r="H33" i="13"/>
  <c r="H36" i="13"/>
  <c r="H48" i="13"/>
  <c r="H66" i="13"/>
  <c r="L32" i="4"/>
  <c r="H19" i="13"/>
  <c r="H21" i="13"/>
  <c r="H26" i="13"/>
  <c r="H30" i="13"/>
  <c r="H34" i="13"/>
  <c r="H53" i="13"/>
  <c r="G57" i="13"/>
  <c r="G67" i="13" s="1"/>
  <c r="E30" i="4" s="1"/>
  <c r="H55" i="13"/>
  <c r="D29" i="4"/>
  <c r="H49" i="13"/>
  <c r="F67" i="13"/>
  <c r="D69" i="13"/>
  <c r="H27" i="13"/>
  <c r="E73" i="13"/>
  <c r="E77" i="13" s="1"/>
  <c r="H6" i="13"/>
  <c r="F23" i="13"/>
  <c r="D32" i="4"/>
  <c r="D73" i="4"/>
  <c r="E20" i="4"/>
  <c r="P49" i="4"/>
  <c r="K49" i="4"/>
  <c r="O49" i="4" s="1"/>
  <c r="P35" i="4"/>
  <c r="E70" i="4"/>
  <c r="G69" i="13" l="1"/>
  <c r="G73" i="13" s="1"/>
  <c r="G77" i="13" s="1"/>
  <c r="C73" i="4"/>
  <c r="D20" i="4"/>
  <c r="E31" i="4"/>
  <c r="E33" i="4" s="1"/>
  <c r="H57" i="13"/>
  <c r="H23" i="13"/>
  <c r="F69" i="13"/>
  <c r="D28" i="4"/>
  <c r="J67" i="13"/>
  <c r="H67" i="13"/>
  <c r="D30" i="4"/>
  <c r="D31" i="4" l="1"/>
  <c r="D33" i="4" s="1"/>
  <c r="J10" i="4" s="1"/>
  <c r="P10" i="4" s="1"/>
  <c r="Q10" i="4"/>
  <c r="H69" i="13"/>
  <c r="F73" i="13"/>
  <c r="F68" i="11"/>
  <c r="I8" i="12"/>
  <c r="I9" i="12"/>
  <c r="I10" i="12"/>
  <c r="I11" i="12"/>
  <c r="I12" i="12"/>
  <c r="I13" i="12"/>
  <c r="I14" i="12"/>
  <c r="I15" i="12"/>
  <c r="I16" i="12"/>
  <c r="I17" i="12"/>
  <c r="I18" i="12"/>
  <c r="I20" i="12"/>
  <c r="I31" i="12"/>
  <c r="I32" i="12"/>
  <c r="I33" i="12"/>
  <c r="I34" i="12"/>
  <c r="I35" i="12"/>
  <c r="I36" i="12"/>
  <c r="I37" i="12"/>
  <c r="I38" i="12"/>
  <c r="I39" i="12"/>
  <c r="I40" i="12"/>
  <c r="I41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7" i="12"/>
  <c r="H73" i="13" l="1"/>
  <c r="F77" i="13"/>
  <c r="H77" i="13" s="1"/>
  <c r="E26" i="12"/>
  <c r="D72" i="4" s="1"/>
  <c r="D74" i="4" s="1"/>
  <c r="E23" i="4" s="1"/>
  <c r="E25" i="12"/>
  <c r="D26" i="12"/>
  <c r="C72" i="4" s="1"/>
  <c r="D25" i="12"/>
  <c r="E70" i="11"/>
  <c r="E12" i="4" s="1"/>
  <c r="D70" i="11"/>
  <c r="D12" i="4" s="1"/>
  <c r="E69" i="11"/>
  <c r="E13" i="4" s="1"/>
  <c r="D69" i="11"/>
  <c r="D13" i="4" s="1"/>
  <c r="D36" i="11"/>
  <c r="E31" i="11"/>
  <c r="E7" i="4" s="1"/>
  <c r="D31" i="11"/>
  <c r="D7" i="4" s="1"/>
  <c r="E17" i="11"/>
  <c r="D17" i="11"/>
  <c r="E15" i="11"/>
  <c r="E20" i="11" s="1"/>
  <c r="D15" i="11"/>
  <c r="D20" i="11" s="1"/>
  <c r="D6" i="4" s="1"/>
  <c r="L15" i="4" l="1"/>
  <c r="D8" i="4"/>
  <c r="J43" i="4" s="1"/>
  <c r="J7" i="4"/>
  <c r="J15" i="4"/>
  <c r="J40" i="4"/>
  <c r="J30" i="4"/>
  <c r="C74" i="4"/>
  <c r="D23" i="4" s="1"/>
  <c r="J26" i="4" s="1"/>
  <c r="E33" i="11"/>
  <c r="E6" i="4"/>
  <c r="I25" i="12"/>
  <c r="I26" i="12"/>
  <c r="D33" i="11"/>
  <c r="Q15" i="4" l="1"/>
  <c r="P15" i="4"/>
  <c r="J32" i="4"/>
  <c r="P7" i="4"/>
  <c r="P40" i="4"/>
  <c r="Q40" i="4"/>
  <c r="E8" i="4"/>
  <c r="L43" i="4" s="1"/>
  <c r="M42" i="4" s="1"/>
  <c r="L7" i="4"/>
  <c r="Q43" i="4" l="1"/>
  <c r="P43" i="4"/>
  <c r="D22" i="4"/>
  <c r="M32" i="4"/>
  <c r="Q7" i="4"/>
  <c r="H25" i="12" l="1"/>
  <c r="G8" i="11"/>
  <c r="G11" i="11"/>
  <c r="G20" i="11" l="1"/>
  <c r="G15" i="11"/>
  <c r="H5" i="10"/>
  <c r="G5" i="10"/>
  <c r="E64" i="12" l="1"/>
  <c r="D64" i="12"/>
  <c r="E65" i="12"/>
  <c r="D65" i="12"/>
  <c r="E27" i="12"/>
  <c r="D27" i="12"/>
  <c r="I27" i="12" l="1"/>
  <c r="I64" i="12"/>
  <c r="I65" i="12"/>
  <c r="E49" i="12"/>
  <c r="D49" i="12"/>
  <c r="D62" i="12" s="1"/>
  <c r="E30" i="12"/>
  <c r="D30" i="12"/>
  <c r="E62" i="12" l="1"/>
  <c r="I62" i="12" s="1"/>
  <c r="I49" i="12"/>
  <c r="E66" i="12"/>
  <c r="D66" i="12"/>
  <c r="I66" i="12" l="1"/>
  <c r="C3" i="10"/>
  <c r="E19" i="12" l="1"/>
  <c r="D19" i="12"/>
  <c r="D21" i="12" s="1"/>
  <c r="D23" i="12" s="1"/>
  <c r="E71" i="11"/>
  <c r="D71" i="11"/>
  <c r="E59" i="11"/>
  <c r="E11" i="4" s="1"/>
  <c r="L20" i="4" s="1"/>
  <c r="D59" i="11"/>
  <c r="D11" i="4" s="1"/>
  <c r="E47" i="11"/>
  <c r="E50" i="11" s="1"/>
  <c r="E10" i="4" s="1"/>
  <c r="D47" i="11"/>
  <c r="D50" i="11" s="1"/>
  <c r="D10" i="4" s="1"/>
  <c r="L8" i="4" l="1"/>
  <c r="M7" i="4" s="1"/>
  <c r="L17" i="4"/>
  <c r="L11" i="4"/>
  <c r="M10" i="4" s="1"/>
  <c r="L18" i="4"/>
  <c r="L21" i="4" s="1"/>
  <c r="M20" i="4" s="1"/>
  <c r="E14" i="4"/>
  <c r="L14" i="4"/>
  <c r="M14" i="4" s="1"/>
  <c r="J20" i="4"/>
  <c r="F11" i="4"/>
  <c r="J18" i="4"/>
  <c r="J8" i="4"/>
  <c r="J14" i="4"/>
  <c r="J17" i="4"/>
  <c r="J11" i="4"/>
  <c r="F10" i="4"/>
  <c r="D14" i="4"/>
  <c r="E21" i="12"/>
  <c r="I19" i="12"/>
  <c r="F33" i="11"/>
  <c r="E61" i="11"/>
  <c r="E73" i="11" s="1"/>
  <c r="D61" i="11"/>
  <c r="D73" i="11" s="1"/>
  <c r="F70" i="11"/>
  <c r="F65" i="11"/>
  <c r="F64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F15" i="11"/>
  <c r="I5" i="10"/>
  <c r="C18" i="10"/>
  <c r="C17" i="10"/>
  <c r="F69" i="11"/>
  <c r="F47" i="11"/>
  <c r="F20" i="11"/>
  <c r="F50" i="11"/>
  <c r="F71" i="11"/>
  <c r="E23" i="12" l="1"/>
  <c r="I23" i="12" s="1"/>
  <c r="I21" i="12"/>
  <c r="K17" i="4"/>
  <c r="O17" i="4" s="1"/>
  <c r="P17" i="4"/>
  <c r="Q17" i="4"/>
  <c r="P14" i="4"/>
  <c r="K14" i="4"/>
  <c r="O14" i="4" s="1"/>
  <c r="Q14" i="4"/>
  <c r="P20" i="4"/>
  <c r="Q20" i="4"/>
  <c r="P8" i="4"/>
  <c r="Q8" i="4"/>
  <c r="K7" i="4"/>
  <c r="O7" i="4" s="1"/>
  <c r="M17" i="4"/>
  <c r="P11" i="4"/>
  <c r="Q11" i="4"/>
  <c r="K10" i="4"/>
  <c r="J21" i="4"/>
  <c r="Q18" i="4"/>
  <c r="P18" i="4"/>
  <c r="F61" i="11"/>
  <c r="D75" i="11"/>
  <c r="E75" i="11"/>
  <c r="C19" i="10"/>
  <c r="C20" i="10" s="1"/>
  <c r="J24" i="4" s="1"/>
  <c r="F73" i="11"/>
  <c r="P21" i="4" l="1"/>
  <c r="Q21" i="4"/>
  <c r="K20" i="4"/>
  <c r="O20" i="4" s="1"/>
  <c r="O10" i="4"/>
  <c r="Q24" i="4"/>
  <c r="P24" i="4"/>
  <c r="C12" i="10"/>
  <c r="C5" i="10"/>
  <c r="C11" i="10" l="1"/>
  <c r="C4" i="10"/>
  <c r="C6" i="10" s="1"/>
  <c r="J39" i="4" s="1"/>
  <c r="C10" i="10"/>
  <c r="C13" i="10" s="1"/>
  <c r="J23" i="4" s="1"/>
  <c r="P39" i="4" l="1"/>
  <c r="J42" i="4"/>
  <c r="Q39" i="4"/>
  <c r="K39" i="4"/>
  <c r="O39" i="4" s="1"/>
  <c r="Q23" i="4"/>
  <c r="K23" i="4"/>
  <c r="O23" i="4" s="1"/>
  <c r="P23" i="4"/>
  <c r="Q42" i="4" l="1"/>
  <c r="K42" i="4"/>
  <c r="O42" i="4" s="1"/>
  <c r="J45" i="4"/>
  <c r="P42" i="4"/>
  <c r="P45" i="4" l="1"/>
  <c r="K45" i="4"/>
  <c r="O45" i="4" s="1"/>
</calcChain>
</file>

<file path=xl/sharedStrings.xml><?xml version="1.0" encoding="utf-8"?>
<sst xmlns="http://schemas.openxmlformats.org/spreadsheetml/2006/main" count="524" uniqueCount="359">
  <si>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</si>
  <si>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</si>
  <si>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</si>
  <si>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</si>
  <si>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</si>
  <si>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</si>
  <si>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</si>
  <si>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</si>
  <si>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</si>
  <si>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</si>
  <si>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</si>
  <si>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</si>
  <si>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</si>
  <si>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</si>
  <si>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</si>
  <si>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</si>
  <si>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</si>
  <si>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</si>
  <si>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</si>
  <si>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</si>
  <si>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</si>
  <si>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</si>
  <si>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</si>
  <si>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</si>
  <si>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</si>
  <si>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</si>
  <si>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</si>
  <si>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</si>
  <si>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</si>
  <si>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</si>
  <si>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</si>
  <si>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</si>
  <si>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</si>
  <si>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</si>
  <si>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</si>
  <si>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</si>
  <si>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</si>
  <si>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</si>
  <si>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</si>
  <si>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</si>
  <si>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</si>
  <si>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</si>
  <si>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</si>
  <si>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</si>
  <si>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</si>
  <si>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</si>
  <si>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</si>
  <si>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</si>
  <si>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</si>
  <si>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</si>
  <si>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</si>
  <si>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</si>
  <si>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</si>
  <si>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 xml:space="preserve">AGUAS ANDINAS   Consolidado   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</si>
  <si>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</si>
  <si>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</si>
  <si>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</si>
  <si>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</si>
  <si>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</si>
  <si>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</si>
  <si>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</si>
  <si>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</si>
  <si>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</si>
  <si>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</si>
  <si>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veces</t>
  </si>
  <si>
    <t>%</t>
  </si>
  <si>
    <t>$</t>
  </si>
  <si>
    <t>Utilidad antes de impuestos (incluye minoritario)</t>
  </si>
  <si>
    <t>MM$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</si>
  <si>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</si>
  <si>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</si>
  <si>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</si>
  <si>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</si>
  <si>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</si>
  <si>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</si>
  <si>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</si>
  <si>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</si>
  <si>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</si>
  <si>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</si>
  <si>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</si>
  <si>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CUADRO DE GESTION</t>
  </si>
  <si>
    <t>Ganancias en venta de activos no corrientes</t>
  </si>
  <si>
    <t>GANANCIAS  tenedores de instrumentos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</si>
  <si>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</si>
  <si>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</si>
  <si>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</si>
  <si>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</si>
  <si>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</si>
  <si>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</si>
  <si>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</si>
  <si>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</si>
  <si>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</si>
  <si>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</si>
  <si>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</si>
  <si>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</si>
  <si>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</si>
  <si>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</si>
  <si>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</si>
  <si>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</si>
  <si>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</si>
  <si>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</si>
  <si>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</si>
  <si>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</si>
  <si>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</si>
  <si>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Anam S.A.</t>
  </si>
  <si>
    <t>Diciembre 2011</t>
  </si>
  <si>
    <t>Ingresos  de actividades ordinarias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</si>
  <si>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</si>
  <si>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</si>
  <si>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</si>
  <si>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</si>
  <si>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</si>
  <si>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</si>
  <si>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</si>
  <si>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</si>
  <si>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</si>
  <si>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</si>
  <si>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</si>
  <si>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</si>
  <si>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</si>
  <si>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</si>
  <si>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</si>
  <si>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</si>
  <si>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</si>
  <si>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</si>
  <si>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</si>
  <si>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</si>
  <si>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</si>
  <si>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</si>
  <si>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</si>
  <si>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</si>
  <si>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</si>
  <si>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</si>
  <si>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</si>
  <si>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</si>
  <si>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</si>
  <si>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</si>
  <si>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</si>
  <si>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</si>
  <si>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</si>
  <si>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</si>
  <si>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</si>
  <si>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</si>
  <si>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</si>
  <si>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</si>
  <si>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</si>
  <si>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</si>
  <si>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</si>
  <si>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</si>
  <si>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</si>
  <si>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</si>
  <si>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</si>
  <si>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</si>
  <si>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</si>
  <si>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</si>
  <si>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</si>
  <si>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</si>
  <si>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</si>
  <si>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</si>
  <si>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</si>
  <si>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</si>
  <si>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</si>
  <si>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</si>
  <si>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</si>
  <si>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</si>
  <si>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</si>
  <si>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</si>
  <si>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</si>
  <si>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</si>
  <si>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</si>
  <si>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</si>
  <si>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</si>
  <si>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</si>
  <si>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</si>
  <si>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</si>
  <si>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</si>
  <si>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</si>
  <si>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</si>
  <si>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</si>
  <si>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Revalorizaciones de Propiedades, Plantas y Equipos</t>
  </si>
  <si>
    <t>Activos Financieros Disponibles para la Venta</t>
  </si>
  <si>
    <t>Cobertura de Flujo de  Caja</t>
  </si>
  <si>
    <t>Variaciones de Valor Razonable de Otros Activos</t>
  </si>
  <si>
    <t>Ajustes por Conversión</t>
  </si>
  <si>
    <t>Ajustes de Asociadas</t>
  </si>
  <si>
    <t>Ganancias (Pérdidas) Actuariales Definidas como Beneficios de Planes de Pensiones</t>
  </si>
  <si>
    <t>Otros Ajustes al Patrimonio Neto</t>
  </si>
  <si>
    <t>Impuesto a la Renta Relacionado a los Componentes de Otros Ingresos y Gastos con Cargo o Abono en el Patrimonio Neto</t>
  </si>
  <si>
    <t>Otros Ingresos y Gastos con Cargo o Abono en el Patrimonio Neto, Total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</si>
  <si>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</si>
  <si>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</si>
  <si>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</si>
  <si>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</si>
  <si>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</si>
  <si>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</si>
  <si>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</si>
  <si>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</si>
  <si>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</si>
  <si>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</si>
  <si>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</si>
  <si>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</si>
  <si>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</si>
  <si>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</si>
  <si>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</si>
  <si>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</si>
  <si>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</si>
  <si>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</si>
  <si>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</si>
  <si>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</si>
  <si>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</si>
  <si>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</si>
  <si>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</si>
  <si>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</si>
  <si>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</si>
  <si>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</si>
  <si>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</si>
  <si>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</si>
  <si>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</si>
  <si>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</si>
  <si>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</si>
  <si>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</si>
  <si>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</si>
  <si>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</si>
  <si>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</si>
  <si>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</si>
  <si>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</si>
  <si>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</si>
  <si>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</si>
  <si>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</si>
  <si>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</si>
  <si>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</si>
  <si>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</si>
  <si>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</si>
  <si>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</si>
  <si>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</si>
  <si>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</si>
  <si>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</si>
  <si>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</si>
  <si>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</si>
  <si>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</si>
  <si>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</si>
  <si>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</si>
  <si>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</si>
  <si>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</si>
  <si>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</si>
  <si>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</si>
  <si>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</si>
  <si>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</si>
  <si>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EcoRiles S.A.</t>
  </si>
  <si>
    <t>01-07-2012            30-09-2012</t>
  </si>
  <si>
    <t>01-07-2011            30-09-2011</t>
  </si>
  <si>
    <t>11-13</t>
  </si>
  <si>
    <t>14</t>
  </si>
  <si>
    <t>7</t>
  </si>
  <si>
    <t>Ejercicio 2012</t>
  </si>
  <si>
    <t>Diciembre 2012</t>
  </si>
  <si>
    <t>Compra de agua</t>
  </si>
  <si>
    <t>Variacion</t>
  </si>
  <si>
    <t>Aguas del Maipo S.A.</t>
  </si>
  <si>
    <t>2012</t>
  </si>
  <si>
    <t xml:space="preserve">15 de noviembre de 2012 </t>
  </si>
  <si>
    <t xml:space="preserve">18 de abril de 2012 </t>
  </si>
  <si>
    <t>Otros pasivos financieros</t>
  </si>
  <si>
    <t>Provisiones por beneficios a los empleados</t>
  </si>
  <si>
    <t>Otros pasivos no financieros</t>
  </si>
  <si>
    <t>24 de Abril 2013</t>
  </si>
  <si>
    <t>2013</t>
  </si>
  <si>
    <t>Otros activos financieros</t>
  </si>
  <si>
    <t>Activos por impuestos</t>
  </si>
  <si>
    <t>Derechos por cobrar</t>
  </si>
  <si>
    <t>Activo por impuestos diferidos</t>
  </si>
  <si>
    <t>TOTAL DE ACTIVOS</t>
  </si>
  <si>
    <t xml:space="preserve">  </t>
  </si>
  <si>
    <t>M</t>
  </si>
  <si>
    <t>MM</t>
  </si>
  <si>
    <t>Septiembre 2013</t>
  </si>
  <si>
    <t>Septiembre 2012</t>
  </si>
  <si>
    <t>septiembre 2012</t>
  </si>
  <si>
    <t>Periodo Septiembre 2011 - Septiembre 2012</t>
  </si>
  <si>
    <t>Acum Septiembre 2012</t>
  </si>
  <si>
    <t>Acum Septiembre 2013</t>
  </si>
  <si>
    <t>Acum Septiembre 2010</t>
  </si>
  <si>
    <t>Inversiones Aguas Metropolitana S.A.</t>
  </si>
  <si>
    <t>Consolidated Financial Statements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</si>
  <si>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</si>
  <si>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</si>
  <si>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</si>
  <si>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</si>
  <si>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</si>
  <si>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</si>
  <si>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Shareholder Equity Attributable to the Controller</t>
  </si>
  <si>
    <t>Minority Shareholders</t>
  </si>
  <si>
    <t>Total Shareholder Equity</t>
  </si>
  <si>
    <t>Total Liabilities and Shareholder Equity</t>
  </si>
  <si>
    <t>Financial Ratios</t>
  </si>
  <si>
    <t>Liquidity</t>
  </si>
  <si>
    <t>Current Ratios</t>
  </si>
  <si>
    <t>Acid Test Ratios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</si>
  <si>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</si>
  <si>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</si>
  <si>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</si>
  <si>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</si>
  <si>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</si>
  <si>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</si>
  <si>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</si>
  <si>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</si>
  <si>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</si>
  <si>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</t>
  </si>
  <si>
    <t>Income Statement By Nature</t>
  </si>
  <si>
    <t>Revenues from Ordinary Activities</t>
  </si>
  <si>
    <t>Raw Materials &amp; Supplies Used</t>
  </si>
  <si>
    <t>Employee Benefit Expenses</t>
  </si>
  <si>
    <t>Depreciation &amp; Amortization Charges</t>
  </si>
  <si>
    <t>Other Expenses, By Nature</t>
  </si>
  <si>
    <t>Operating Income</t>
  </si>
  <si>
    <t>Financial Income</t>
  </si>
  <si>
    <t>Financial Costs</t>
  </si>
  <si>
    <t>Exchange Differences</t>
  </si>
  <si>
    <t>Result Indexation Units</t>
  </si>
  <si>
    <t>Financial Result</t>
  </si>
  <si>
    <t>Other Revenues</t>
  </si>
  <si>
    <t>Earnings Before Taxes</t>
  </si>
  <si>
    <t>Charge for Income Tax</t>
  </si>
  <si>
    <t>Net Income</t>
  </si>
  <si>
    <t>Earnings attributable to non-controller participations</t>
  </si>
  <si>
    <t>Earnings attributable to owners of the controller</t>
  </si>
  <si>
    <t>Consolidated Cash Flow Statement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</si>
  <si>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</si>
  <si>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</si>
  <si>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</si>
  <si>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</si>
  <si>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Starting Balance of Cash &amp; Cash Equivalents</t>
  </si>
  <si>
    <t>Closing Balance of Cash &amp; Cash Equivalents</t>
  </si>
  <si>
    <t>Cash Flow Statement</t>
  </si>
  <si>
    <t>Investment Projects</t>
  </si>
  <si>
    <t>Storage Tank - Las Vizcachas Production Plant</t>
  </si>
  <si>
    <t>Laguna Negra Aqueduct Connection - El Yeso</t>
  </si>
  <si>
    <t>Expansion and Maintenance of Sewage Network</t>
  </si>
  <si>
    <t>Revenue Analysis</t>
  </si>
  <si>
    <t>Potable Water</t>
  </si>
  <si>
    <t>Sewage</t>
  </si>
  <si>
    <t>Other Regulated Revenue</t>
  </si>
  <si>
    <t>Non-Regulated Revenue</t>
  </si>
  <si>
    <t>Total</t>
  </si>
  <si>
    <t xml:space="preserve">Consolidated Group
</t>
  </si>
  <si>
    <t>Non Regulated Non Sanitary Products</t>
  </si>
  <si>
    <t xml:space="preserve">Group Sales Volume  (*)                     (Values in thousands of billed m3) </t>
  </si>
  <si>
    <t>Sewage Collection</t>
  </si>
  <si>
    <t>Sewage Treatment &amp; Disposal</t>
  </si>
  <si>
    <t>Interconnections</t>
  </si>
  <si>
    <t>Group Clients (*)</t>
  </si>
  <si>
    <t>September
2013</t>
  </si>
  <si>
    <t>September
2012</t>
  </si>
  <si>
    <t>Acum September 2013 (MM$)</t>
  </si>
  <si>
    <t>Variation 
Sept 13 - Sept 12</t>
  </si>
  <si>
    <t>December
2012</t>
  </si>
  <si>
    <t>Variation 
Sept 13 - Dec 12</t>
  </si>
  <si>
    <t>Balance Sheet</t>
  </si>
  <si>
    <t>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</si>
</sst>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_-* #,##0_-;\-* #,##0_-;_-* &quot;-&quot;??_-;_-@_-"/>
    <numFmt numFmtId="167" formatCode="#,##0;[Red]\(#,##0\)"/>
    <numFmt numFmtId="168" formatCode="##,##0.00;[Red]\(##,##0.00\)"/>
    <numFmt numFmtId="169" formatCode="#,##0.000;[Red]\(#,##0.000\)"/>
    <numFmt numFmtId="170" formatCode="#,##0.00;[Red]\(#,##0.00\)"/>
    <numFmt numFmtId="171" formatCode="#,##0.00;[Red]#,##0.00"/>
    <numFmt numFmtId="172" formatCode="#,##0.0;[Red]\(#,##0.0\)"/>
    <numFmt numFmtId="173" formatCode="_-* #,##0\ _P_t_s_-;\-* #,##0\ _P_t_s_-;_-* &quot;-&quot;??\ _P_t_s_-;_-@_-"/>
    <numFmt numFmtId="174" formatCode="_-* #,##0.000_-;\-* #,##0.000_-;_-* &quot;-&quot;??_-;_-@_-"/>
    <numFmt numFmtId="175" formatCode="_-* #,##0.000000_-;\-* #,##0.000000_-;_-* &quot;-&quot;??????_-;_-@_-"/>
    <numFmt numFmtId="176" formatCode="_-* #,##0.0000_-;\-* #,##0.0000_-;_-* &quot;-&quot;??_-;_-@_-"/>
    <numFmt numFmtId="177" formatCode="_-* #,##0.000\ _P_t_s_-;\-* #,##0.000\ _P_t_s_-;_-* &quot;-&quot;??\ _P_t_s_-;_-@_-"/>
    <numFmt numFmtId="178" formatCode="_-* #,##0.0000\ _P_t_s_-;\-* #,##0.0000\ _P_t_s_-;_-* &quot;-&quot;??\ _P_t_s_-;_-@_-"/>
    <numFmt numFmtId="179" formatCode="0.00000"/>
    <numFmt numFmtId="180" formatCode="0.0000"/>
    <numFmt numFmtId="181" formatCode="0.000"/>
    <numFmt numFmtId="182" formatCode="_-* #,##0.000_-;\-* #,##0.000_-;_-* &quot;-&quot;???_-;_-@_-"/>
    <numFmt numFmtId="183" formatCode="##,##0;\(##,##0\)"/>
    <numFmt numFmtId="184" formatCode="0.0000%"/>
    <numFmt numFmtId="185" formatCode="_-* #,##0\ _€_-;\-* #,##0\ _€_-;_-* &quot;-&quot;??\ _€_-;_-@_-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[$-340A]d&quot; de &quot;mmmm&quot; de &quot;yyyy;@"/>
    <numFmt numFmtId="197" formatCode="#,##0.000"/>
    <numFmt numFmtId="198" formatCode="\(0.0%\)"/>
  </numFmts>
  <fonts count="10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b/>
      <i/>
      <sz val="10"/>
      <name val="Arial Narrow"/>
      <family val="2"/>
    </font>
    <font>
      <sz val="10"/>
      <color indexed="12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i/>
      <u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color indexed="20"/>
      <name val="Arial Narrow"/>
      <family val="2"/>
    </font>
    <font>
      <sz val="10"/>
      <color indexed="20"/>
      <name val="Arial"/>
      <family val="2"/>
    </font>
    <font>
      <b/>
      <sz val="10"/>
      <color indexed="20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2"/>
      <color indexed="62"/>
      <name val="Arial Narrow"/>
      <family val="2"/>
    </font>
    <font>
      <sz val="10"/>
      <color indexed="62"/>
      <name val="Arial Narrow"/>
      <family val="2"/>
    </font>
    <font>
      <b/>
      <sz val="10"/>
      <color indexed="62"/>
      <name val="Arial Narrow"/>
      <family val="2"/>
    </font>
    <font>
      <b/>
      <sz val="10"/>
      <color indexed="10"/>
      <name val="Tahoma"/>
      <family val="2"/>
    </font>
    <font>
      <i/>
      <sz val="10"/>
      <name val="Tahoma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8"/>
      <color theme="0"/>
      <name val="Arial"/>
      <family val="2"/>
    </font>
    <font>
      <sz val="10"/>
      <color rgb="FFFF000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Trebuchet MS"/>
      <family val="2"/>
    </font>
    <font>
      <sz val="10"/>
      <color rgb="FF000000"/>
      <name val="Trebuchet MS"/>
      <family val="2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medium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20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12" fillId="8" borderId="0" applyNumberFormat="0" applyBorder="0" applyAlignment="0" applyProtection="0"/>
    <xf numFmtId="0" fontId="86" fillId="79" borderId="0" applyNumberFormat="0" applyBorder="0" applyAlignment="0" applyProtection="0"/>
    <xf numFmtId="0" fontId="87" fillId="79" borderId="0" applyNumberFormat="0" applyBorder="0" applyAlignment="0" applyProtection="0"/>
    <xf numFmtId="0" fontId="12" fillId="9" borderId="0" applyNumberFormat="0" applyBorder="0" applyAlignment="0" applyProtection="0"/>
    <xf numFmtId="0" fontId="86" fillId="80" borderId="0" applyNumberFormat="0" applyBorder="0" applyAlignment="0" applyProtection="0"/>
    <xf numFmtId="0" fontId="87" fillId="80" borderId="0" applyNumberFormat="0" applyBorder="0" applyAlignment="0" applyProtection="0"/>
    <xf numFmtId="0" fontId="12" fillId="10" borderId="0" applyNumberFormat="0" applyBorder="0" applyAlignment="0" applyProtection="0"/>
    <xf numFmtId="0" fontId="86" fillId="81" borderId="0" applyNumberFormat="0" applyBorder="0" applyAlignment="0" applyProtection="0"/>
    <xf numFmtId="0" fontId="87" fillId="81" borderId="0" applyNumberFormat="0" applyBorder="0" applyAlignment="0" applyProtection="0"/>
    <xf numFmtId="0" fontId="12" fillId="11" borderId="0" applyNumberFormat="0" applyBorder="0" applyAlignment="0" applyProtection="0"/>
    <xf numFmtId="0" fontId="86" fillId="82" borderId="0" applyNumberFormat="0" applyBorder="0" applyAlignment="0" applyProtection="0"/>
    <xf numFmtId="0" fontId="87" fillId="82" borderId="0" applyNumberFormat="0" applyBorder="0" applyAlignment="0" applyProtection="0"/>
    <xf numFmtId="0" fontId="12" fillId="12" borderId="0" applyNumberFormat="0" applyBorder="0" applyAlignment="0" applyProtection="0"/>
    <xf numFmtId="0" fontId="86" fillId="83" borderId="0" applyNumberFormat="0" applyBorder="0" applyAlignment="0" applyProtection="0"/>
    <xf numFmtId="0" fontId="87" fillId="83" borderId="0" applyNumberFormat="0" applyBorder="0" applyAlignment="0" applyProtection="0"/>
    <xf numFmtId="0" fontId="12" fillId="3" borderId="0" applyNumberFormat="0" applyBorder="0" applyAlignment="0" applyProtection="0"/>
    <xf numFmtId="0" fontId="86" fillId="84" borderId="0" applyNumberFormat="0" applyBorder="0" applyAlignment="0" applyProtection="0"/>
    <xf numFmtId="0" fontId="87" fillId="84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12" fillId="15" borderId="0" applyNumberFormat="0" applyBorder="0" applyAlignment="0" applyProtection="0"/>
    <xf numFmtId="0" fontId="86" fillId="85" borderId="0" applyNumberFormat="0" applyBorder="0" applyAlignment="0" applyProtection="0"/>
    <xf numFmtId="0" fontId="87" fillId="85" borderId="0" applyNumberFormat="0" applyBorder="0" applyAlignment="0" applyProtection="0"/>
    <xf numFmtId="0" fontId="12" fillId="9" borderId="0" applyNumberFormat="0" applyBorder="0" applyAlignment="0" applyProtection="0"/>
    <xf numFmtId="0" fontId="86" fillId="86" borderId="0" applyNumberFormat="0" applyBorder="0" applyAlignment="0" applyProtection="0"/>
    <xf numFmtId="0" fontId="87" fillId="86" borderId="0" applyNumberFormat="0" applyBorder="0" applyAlignment="0" applyProtection="0"/>
    <xf numFmtId="0" fontId="12" fillId="16" borderId="0" applyNumberFormat="0" applyBorder="0" applyAlignment="0" applyProtection="0"/>
    <xf numFmtId="0" fontId="86" fillId="87" borderId="0" applyNumberFormat="0" applyBorder="0" applyAlignment="0" applyProtection="0"/>
    <xf numFmtId="0" fontId="87" fillId="87" borderId="0" applyNumberFormat="0" applyBorder="0" applyAlignment="0" applyProtection="0"/>
    <xf numFmtId="0" fontId="12" fillId="17" borderId="0" applyNumberFormat="0" applyBorder="0" applyAlignment="0" applyProtection="0"/>
    <xf numFmtId="0" fontId="86" fillId="88" borderId="0" applyNumberFormat="0" applyBorder="0" applyAlignment="0" applyProtection="0"/>
    <xf numFmtId="0" fontId="87" fillId="88" borderId="0" applyNumberFormat="0" applyBorder="0" applyAlignment="0" applyProtection="0"/>
    <xf numFmtId="0" fontId="12" fillId="15" borderId="0" applyNumberFormat="0" applyBorder="0" applyAlignment="0" applyProtection="0"/>
    <xf numFmtId="0" fontId="86" fillId="89" borderId="0" applyNumberFormat="0" applyBorder="0" applyAlignment="0" applyProtection="0"/>
    <xf numFmtId="0" fontId="87" fillId="89" borderId="0" applyNumberFormat="0" applyBorder="0" applyAlignment="0" applyProtection="0"/>
    <xf numFmtId="0" fontId="12" fillId="7" borderId="0" applyNumberFormat="0" applyBorder="0" applyAlignment="0" applyProtection="0"/>
    <xf numFmtId="0" fontId="86" fillId="90" borderId="0" applyNumberFormat="0" applyBorder="0" applyAlignment="0" applyProtection="0"/>
    <xf numFmtId="0" fontId="87" fillId="90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3" fillId="15" borderId="0" applyNumberFormat="0" applyBorder="0" applyAlignment="0" applyProtection="0"/>
    <xf numFmtId="0" fontId="88" fillId="91" borderId="0" applyNumberFormat="0" applyBorder="0" applyAlignment="0" applyProtection="0"/>
    <xf numFmtId="0" fontId="13" fillId="9" borderId="0" applyNumberFormat="0" applyBorder="0" applyAlignment="0" applyProtection="0"/>
    <xf numFmtId="0" fontId="88" fillId="92" borderId="0" applyNumberFormat="0" applyBorder="0" applyAlignment="0" applyProtection="0"/>
    <xf numFmtId="0" fontId="13" fillId="16" borderId="0" applyNumberFormat="0" applyBorder="0" applyAlignment="0" applyProtection="0"/>
    <xf numFmtId="0" fontId="88" fillId="93" borderId="0" applyNumberFormat="0" applyBorder="0" applyAlignment="0" applyProtection="0"/>
    <xf numFmtId="0" fontId="13" fillId="17" borderId="0" applyNumberFormat="0" applyBorder="0" applyAlignment="0" applyProtection="0"/>
    <xf numFmtId="0" fontId="88" fillId="94" borderId="0" applyNumberFormat="0" applyBorder="0" applyAlignment="0" applyProtection="0"/>
    <xf numFmtId="0" fontId="13" fillId="15" borderId="0" applyNumberFormat="0" applyBorder="0" applyAlignment="0" applyProtection="0"/>
    <xf numFmtId="0" fontId="88" fillId="95" borderId="0" applyNumberFormat="0" applyBorder="0" applyAlignment="0" applyProtection="0"/>
    <xf numFmtId="0" fontId="13" fillId="7" borderId="0" applyNumberFormat="0" applyBorder="0" applyAlignment="0" applyProtection="0"/>
    <xf numFmtId="0" fontId="88" fillId="96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" fillId="16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5" fillId="26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26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3" fillId="19" borderId="0" applyNumberFormat="0" applyBorder="0" applyAlignment="0" applyProtection="0"/>
    <xf numFmtId="0" fontId="14" fillId="33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4" fillId="31" borderId="0" applyNumberFormat="0" applyBorder="0" applyAlignment="0" applyProtection="0"/>
    <xf numFmtId="0" fontId="14" fillId="33" borderId="0" applyNumberFormat="0" applyBorder="0" applyAlignment="0" applyProtection="0"/>
    <xf numFmtId="0" fontId="14" fillId="2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3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5" borderId="0" applyNumberFormat="0" applyBorder="0" applyAlignment="0" applyProtection="0"/>
    <xf numFmtId="0" fontId="14" fillId="23" borderId="0" applyNumberFormat="0" applyBorder="0" applyAlignment="0" applyProtection="0"/>
    <xf numFmtId="0" fontId="14" fillId="35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32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41" borderId="0" applyNumberFormat="0" applyBorder="0" applyAlignment="0" applyProtection="0"/>
    <xf numFmtId="0" fontId="14" fillId="32" borderId="0" applyNumberFormat="0" applyBorder="0" applyAlignment="0" applyProtection="0"/>
    <xf numFmtId="0" fontId="14" fillId="41" borderId="0" applyNumberFormat="0" applyBorder="0" applyAlignment="0" applyProtection="0"/>
    <xf numFmtId="0" fontId="14" fillId="32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58" fillId="3" borderId="0" applyNumberFormat="0" applyBorder="0" applyAlignment="0" applyProtection="0"/>
    <xf numFmtId="0" fontId="16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9" fillId="17" borderId="1" applyNumberFormat="0" applyAlignment="0" applyProtection="0"/>
    <xf numFmtId="0" fontId="17" fillId="44" borderId="1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17" fillId="44" borderId="1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18" fillId="34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34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9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9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8" fillId="47" borderId="3" applyNumberFormat="0" applyAlignment="0" applyProtection="0"/>
    <xf numFmtId="0" fontId="61" fillId="47" borderId="3" applyNumberFormat="0" applyAlignment="0" applyProtection="0"/>
    <xf numFmtId="0" fontId="61" fillId="47" borderId="3" applyNumberFormat="0" applyAlignment="0" applyProtection="0"/>
    <xf numFmtId="0" fontId="61" fillId="47" borderId="3" applyNumberFormat="0" applyAlignment="0" applyProtection="0"/>
    <xf numFmtId="0" fontId="61" fillId="47" borderId="3" applyNumberFormat="0" applyAlignment="0" applyProtection="0"/>
    <xf numFmtId="0" fontId="62" fillId="17" borderId="1" applyNumberFormat="0" applyAlignment="0" applyProtection="0"/>
    <xf numFmtId="0" fontId="62" fillId="7" borderId="1" applyNumberFormat="0" applyAlignment="0" applyProtection="0"/>
    <xf numFmtId="0" fontId="63" fillId="17" borderId="6" applyNumberFormat="0" applyAlignment="0" applyProtection="0"/>
    <xf numFmtId="0" fontId="63" fillId="17" borderId="6" applyNumberFormat="0" applyAlignment="0" applyProtection="0"/>
    <xf numFmtId="0" fontId="64" fillId="4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34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4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5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5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5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22" fillId="41" borderId="1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1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192" fontId="1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23" fillId="32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1" fillId="7" borderId="1" applyNumberFormat="0" applyAlignment="0" applyProtection="0"/>
    <xf numFmtId="0" fontId="62" fillId="7" borderId="1" applyNumberFormat="0" applyAlignment="0" applyProtection="0"/>
    <xf numFmtId="0" fontId="62" fillId="7" borderId="1" applyNumberFormat="0" applyAlignment="0" applyProtection="0"/>
    <xf numFmtId="0" fontId="62" fillId="7" borderId="1" applyNumberFormat="0" applyAlignment="0" applyProtection="0"/>
    <xf numFmtId="0" fontId="62" fillId="7" borderId="1" applyNumberFormat="0" applyAlignment="0" applyProtection="0"/>
    <xf numFmtId="0" fontId="71" fillId="7" borderId="1" applyNumberFormat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61" fillId="47" borderId="3" applyNumberFormat="0" applyAlignment="0" applyProtection="0"/>
    <xf numFmtId="0" fontId="73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43" fontId="2" fillId="0" borderId="0" applyFont="0" applyFill="0" applyBorder="0" applyAlignment="0" applyProtection="0"/>
    <xf numFmtId="193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2" fillId="0" borderId="0" applyFont="0" applyFill="0" applyBorder="0" applyAlignment="0" applyProtection="0"/>
    <xf numFmtId="195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24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24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74" fillId="6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11" fillId="0" borderId="0"/>
    <xf numFmtId="0" fontId="89" fillId="0" borderId="0"/>
    <xf numFmtId="0" fontId="14" fillId="0" borderId="0"/>
    <xf numFmtId="0" fontId="8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4" fillId="0" borderId="0"/>
    <xf numFmtId="0" fontId="11" fillId="0" borderId="0"/>
    <xf numFmtId="0" fontId="75" fillId="0" borderId="0" applyNumberFormat="0" applyFill="0" applyBorder="0">
      <alignment vertical="center"/>
    </xf>
    <xf numFmtId="0" fontId="11" fillId="0" borderId="0"/>
    <xf numFmtId="0" fontId="14" fillId="0" borderId="0"/>
    <xf numFmtId="0" fontId="11" fillId="0" borderId="0"/>
    <xf numFmtId="0" fontId="11" fillId="0" borderId="0"/>
    <xf numFmtId="0" fontId="4" fillId="61" borderId="0"/>
    <xf numFmtId="0" fontId="4" fillId="61" borderId="0"/>
    <xf numFmtId="0" fontId="4" fillId="61" borderId="0"/>
    <xf numFmtId="0" fontId="11" fillId="0" borderId="0"/>
    <xf numFmtId="0" fontId="4" fillId="61" borderId="0"/>
    <xf numFmtId="0" fontId="4" fillId="61" borderId="0"/>
    <xf numFmtId="0" fontId="4" fillId="61" borderId="0"/>
    <xf numFmtId="0" fontId="11" fillId="40" borderId="11" applyNumberFormat="0" applyFont="0" applyAlignment="0" applyProtection="0"/>
    <xf numFmtId="0" fontId="14" fillId="97" borderId="79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11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14" fillId="10" borderId="11" applyNumberFormat="0" applyFont="0" applyAlignment="0" applyProtection="0"/>
    <xf numFmtId="0" fontId="57" fillId="10" borderId="11" applyNumberFormat="0" applyFont="0" applyAlignment="0" applyProtection="0"/>
    <xf numFmtId="0" fontId="57" fillId="10" borderId="11" applyNumberFormat="0" applyFont="0" applyAlignment="0" applyProtection="0"/>
    <xf numFmtId="0" fontId="57" fillId="10" borderId="11" applyNumberFormat="0" applyFont="0" applyAlignment="0" applyProtection="0"/>
    <xf numFmtId="0" fontId="57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59" fillId="17" borderId="1" applyNumberFormat="0" applyAlignment="0" applyProtection="0"/>
    <xf numFmtId="0" fontId="63" fillId="17" borderId="6" applyNumberForma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44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4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4" fontId="26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6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7" fillId="60" borderId="1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27" fillId="60" borderId="1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76" fillId="62" borderId="2" applyNumberFormat="0" applyProtection="0">
      <alignment vertical="center"/>
    </xf>
    <xf numFmtId="4" fontId="27" fillId="60" borderId="12" applyNumberFormat="0" applyProtection="0">
      <alignment vertical="center"/>
    </xf>
    <xf numFmtId="4" fontId="26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6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6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26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77" fillId="60" borderId="12" applyNumberFormat="0" applyProtection="0">
      <alignment horizontal="left" vertical="top" indent="1"/>
    </xf>
    <xf numFmtId="0" fontId="26" fillId="60" borderId="12" applyNumberFormat="0" applyProtection="0">
      <alignment horizontal="left" vertical="top" indent="1"/>
    </xf>
    <xf numFmtId="4" fontId="26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6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12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12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12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12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12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12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12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12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12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12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12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12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12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12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12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12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12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12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6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6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12" fillId="66" borderId="0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2" fillId="66" borderId="0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28" fillId="15" borderId="0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28" fillId="15" borderId="0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1" fillId="15" borderId="13" applyNumberFormat="0" applyProtection="0">
      <alignment horizontal="left" vertical="center" indent="1"/>
    </xf>
    <xf numFmtId="4" fontId="12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12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12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12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12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12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11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11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11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11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11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11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11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1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1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11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11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11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11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11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11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11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11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11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1" fillId="15" borderId="17" applyBorder="0"/>
    <xf numFmtId="4" fontId="12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12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78" fillId="10" borderId="12" applyNumberFormat="0" applyProtection="0">
      <alignment vertical="center"/>
    </xf>
    <xf numFmtId="4" fontId="12" fillId="10" borderId="12" applyNumberFormat="0" applyProtection="0">
      <alignment vertical="center"/>
    </xf>
    <xf numFmtId="4" fontId="29" fillId="10" borderId="12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29" fillId="10" borderId="12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76" fillId="68" borderId="15" applyNumberFormat="0" applyProtection="0">
      <alignment vertical="center"/>
    </xf>
    <xf numFmtId="4" fontId="29" fillId="10" borderId="12" applyNumberFormat="0" applyProtection="0">
      <alignment vertical="center"/>
    </xf>
    <xf numFmtId="4" fontId="12" fillId="10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12" fillId="10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78" fillId="17" borderId="12" applyNumberFormat="0" applyProtection="0">
      <alignment horizontal="left" vertical="center" indent="1"/>
    </xf>
    <xf numFmtId="4" fontId="12" fillId="10" borderId="12" applyNumberFormat="0" applyProtection="0">
      <alignment horizontal="left" vertical="center" indent="1"/>
    </xf>
    <xf numFmtId="0" fontId="12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12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78" fillId="10" borderId="12" applyNumberFormat="0" applyProtection="0">
      <alignment horizontal="left" vertical="top" indent="1"/>
    </xf>
    <xf numFmtId="0" fontId="12" fillId="10" borderId="12" applyNumberFormat="0" applyProtection="0">
      <alignment horizontal="left" vertical="top" indent="1"/>
    </xf>
    <xf numFmtId="4" fontId="12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12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9" fillId="66" borderId="1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29" fillId="66" borderId="1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76" fillId="69" borderId="2" applyNumberFormat="0" applyProtection="0">
      <alignment horizontal="right" vertical="center"/>
    </xf>
    <xf numFmtId="4" fontId="29" fillId="66" borderId="12" applyNumberFormat="0" applyProtection="0">
      <alignment horizontal="right" vertical="center"/>
    </xf>
    <xf numFmtId="4" fontId="12" fillId="8" borderId="12" applyNumberFormat="0" applyProtection="0">
      <alignment horizontal="left" vertical="center" indent="1"/>
    </xf>
    <xf numFmtId="0" fontId="11" fillId="70" borderId="6" applyNumberFormat="0" applyProtection="0">
      <alignment horizontal="left" vertical="center" indent="1"/>
    </xf>
    <xf numFmtId="0" fontId="11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12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1" fillId="70" borderId="6" applyNumberFormat="0" applyProtection="0">
      <alignment horizontal="left" vertical="center" indent="1"/>
    </xf>
    <xf numFmtId="0" fontId="11" fillId="70" borderId="6" applyNumberFormat="0" applyProtection="0">
      <alignment horizontal="left" vertical="center" indent="1"/>
    </xf>
    <xf numFmtId="0" fontId="11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2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12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78" fillId="8" borderId="12" applyNumberFormat="0" applyProtection="0">
      <alignment horizontal="left" vertical="top" indent="1"/>
    </xf>
    <xf numFmtId="0" fontId="12" fillId="8" borderId="12" applyNumberFormat="0" applyProtection="0">
      <alignment horizontal="left" vertical="top" indent="1"/>
    </xf>
    <xf numFmtId="4" fontId="30" fillId="71" borderId="0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30" fillId="71" borderId="0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4" fontId="79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31" fillId="66" borderId="1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31" fillId="66" borderId="1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80" fillId="11" borderId="2" applyNumberFormat="0" applyProtection="0">
      <alignment horizontal="right" vertical="center"/>
    </xf>
    <xf numFmtId="4" fontId="31" fillId="66" borderId="12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6" fillId="0" borderId="8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8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10" borderId="11" applyNumberFormat="0" applyFont="0" applyAlignment="0" applyProtection="0"/>
    <xf numFmtId="0" fontId="3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80" borderId="0" applyNumberFormat="0" applyBorder="0" applyAlignment="0" applyProtection="0"/>
    <xf numFmtId="0" fontId="87" fillId="80" borderId="0" applyNumberFormat="0" applyBorder="0" applyAlignment="0" applyProtection="0"/>
    <xf numFmtId="0" fontId="87" fillId="80" borderId="0" applyNumberFormat="0" applyBorder="0" applyAlignment="0" applyProtection="0"/>
    <xf numFmtId="0" fontId="87" fillId="80" borderId="0" applyNumberFormat="0" applyBorder="0" applyAlignment="0" applyProtection="0"/>
    <xf numFmtId="0" fontId="87" fillId="81" borderId="0" applyNumberFormat="0" applyBorder="0" applyAlignment="0" applyProtection="0"/>
    <xf numFmtId="0" fontId="15" fillId="56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2" borderId="0" applyNumberFormat="0" applyBorder="0" applyAlignment="0" applyProtection="0"/>
    <xf numFmtId="0" fontId="15" fillId="57" borderId="0" applyNumberFormat="0" applyBorder="0" applyAlignment="0" applyProtection="0"/>
    <xf numFmtId="0" fontId="87" fillId="82" borderId="0" applyNumberFormat="0" applyBorder="0" applyAlignment="0" applyProtection="0"/>
    <xf numFmtId="0" fontId="87" fillId="82" borderId="0" applyNumberFormat="0" applyBorder="0" applyAlignment="0" applyProtection="0"/>
    <xf numFmtId="0" fontId="87" fillId="82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4" borderId="0" applyNumberFormat="0" applyBorder="0" applyAlignment="0" applyProtection="0"/>
    <xf numFmtId="0" fontId="11" fillId="40" borderId="11" applyNumberFormat="0" applyFont="0" applyAlignment="0" applyProtection="0"/>
    <xf numFmtId="0" fontId="87" fillId="84" borderId="0" applyNumberFormat="0" applyBorder="0" applyAlignment="0" applyProtection="0"/>
    <xf numFmtId="0" fontId="87" fillId="84" borderId="0" applyNumberFormat="0" applyBorder="0" applyAlignment="0" applyProtection="0"/>
    <xf numFmtId="0" fontId="87" fillId="84" borderId="0" applyNumberFormat="0" applyBorder="0" applyAlignment="0" applyProtection="0"/>
    <xf numFmtId="0" fontId="23" fillId="32" borderId="0" applyNumberFormat="0" applyBorder="0" applyAlignment="0" applyProtection="0"/>
    <xf numFmtId="0" fontId="15" fillId="56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5" fillId="56" borderId="0" applyNumberFormat="0" applyBorder="0" applyAlignment="0" applyProtection="0"/>
    <xf numFmtId="0" fontId="1" fillId="0" borderId="0"/>
    <xf numFmtId="0" fontId="25" fillId="44" borderId="6" applyNumberFormat="0" applyAlignment="0" applyProtection="0"/>
    <xf numFmtId="0" fontId="1" fillId="0" borderId="0"/>
    <xf numFmtId="0" fontId="1" fillId="0" borderId="0"/>
    <xf numFmtId="0" fontId="1" fillId="0" borderId="0"/>
    <xf numFmtId="0" fontId="87" fillId="85" borderId="0" applyNumberFormat="0" applyBorder="0" applyAlignment="0" applyProtection="0"/>
    <xf numFmtId="0" fontId="87" fillId="85" borderId="0" applyNumberFormat="0" applyBorder="0" applyAlignment="0" applyProtection="0"/>
    <xf numFmtId="0" fontId="87" fillId="85" borderId="0" applyNumberFormat="0" applyBorder="0" applyAlignment="0" applyProtection="0"/>
    <xf numFmtId="0" fontId="87" fillId="85" borderId="0" applyNumberFormat="0" applyBorder="0" applyAlignment="0" applyProtection="0"/>
    <xf numFmtId="0" fontId="87" fillId="86" borderId="0" applyNumberFormat="0" applyBorder="0" applyAlignment="0" applyProtection="0"/>
    <xf numFmtId="0" fontId="25" fillId="44" borderId="6" applyNumberFormat="0" applyAlignment="0" applyProtection="0"/>
    <xf numFmtId="0" fontId="87" fillId="86" borderId="0" applyNumberFormat="0" applyBorder="0" applyAlignment="0" applyProtection="0"/>
    <xf numFmtId="0" fontId="87" fillId="86" borderId="0" applyNumberFormat="0" applyBorder="0" applyAlignment="0" applyProtection="0"/>
    <xf numFmtId="0" fontId="87" fillId="86" borderId="0" applyNumberFormat="0" applyBorder="0" applyAlignment="0" applyProtection="0"/>
    <xf numFmtId="0" fontId="87" fillId="87" borderId="0" applyNumberFormat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87" fillId="87" borderId="0" applyNumberFormat="0" applyBorder="0" applyAlignment="0" applyProtection="0"/>
    <xf numFmtId="0" fontId="87" fillId="87" borderId="0" applyNumberFormat="0" applyBorder="0" applyAlignment="0" applyProtection="0"/>
    <xf numFmtId="0" fontId="87" fillId="87" borderId="0" applyNumberFormat="0" applyBorder="0" applyAlignment="0" applyProtection="0"/>
    <xf numFmtId="0" fontId="87" fillId="88" borderId="0" applyNumberFormat="0" applyBorder="0" applyAlignment="0" applyProtection="0"/>
    <xf numFmtId="0" fontId="1" fillId="0" borderId="0"/>
    <xf numFmtId="0" fontId="87" fillId="88" borderId="0" applyNumberFormat="0" applyBorder="0" applyAlignment="0" applyProtection="0"/>
    <xf numFmtId="0" fontId="87" fillId="88" borderId="0" applyNumberFormat="0" applyBorder="0" applyAlignment="0" applyProtection="0"/>
    <xf numFmtId="0" fontId="87" fillId="88" borderId="0" applyNumberFormat="0" applyBorder="0" applyAlignment="0" applyProtection="0"/>
    <xf numFmtId="0" fontId="87" fillId="89" borderId="0" applyNumberFormat="0" applyBorder="0" applyAlignment="0" applyProtection="0"/>
    <xf numFmtId="0" fontId="1" fillId="0" borderId="0"/>
    <xf numFmtId="0" fontId="87" fillId="89" borderId="0" applyNumberFormat="0" applyBorder="0" applyAlignment="0" applyProtection="0"/>
    <xf numFmtId="0" fontId="87" fillId="89" borderId="0" applyNumberFormat="0" applyBorder="0" applyAlignment="0" applyProtection="0"/>
    <xf numFmtId="0" fontId="87" fillId="89" borderId="0" applyNumberFormat="0" applyBorder="0" applyAlignment="0" applyProtection="0"/>
    <xf numFmtId="0" fontId="87" fillId="90" borderId="0" applyNumberFormat="0" applyBorder="0" applyAlignment="0" applyProtection="0"/>
    <xf numFmtId="0" fontId="87" fillId="90" borderId="0" applyNumberFormat="0" applyBorder="0" applyAlignment="0" applyProtection="0"/>
    <xf numFmtId="0" fontId="87" fillId="90" borderId="0" applyNumberFormat="0" applyBorder="0" applyAlignment="0" applyProtection="0"/>
    <xf numFmtId="0" fontId="87" fillId="90" borderId="0" applyNumberFormat="0" applyBorder="0" applyAlignment="0" applyProtection="0"/>
    <xf numFmtId="0" fontId="1" fillId="0" borderId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15" fillId="58" borderId="0" applyNumberFormat="0" applyBorder="0" applyAlignment="0" applyProtection="0"/>
    <xf numFmtId="0" fontId="88" fillId="91" borderId="0" applyNumberFormat="0" applyBorder="0" applyAlignment="0" applyProtection="0"/>
    <xf numFmtId="0" fontId="11" fillId="0" borderId="0"/>
    <xf numFmtId="0" fontId="88" fillId="91" borderId="0" applyNumberFormat="0" applyBorder="0" applyAlignment="0" applyProtection="0"/>
    <xf numFmtId="0" fontId="88" fillId="91" borderId="0" applyNumberFormat="0" applyBorder="0" applyAlignment="0" applyProtection="0"/>
    <xf numFmtId="0" fontId="88" fillId="91" borderId="0" applyNumberFormat="0" applyBorder="0" applyAlignment="0" applyProtection="0"/>
    <xf numFmtId="0" fontId="88" fillId="92" borderId="0" applyNumberFormat="0" applyBorder="0" applyAlignment="0" applyProtection="0"/>
    <xf numFmtId="0" fontId="23" fillId="32" borderId="0" applyNumberFormat="0" applyBorder="0" applyAlignment="0" applyProtection="0"/>
    <xf numFmtId="0" fontId="88" fillId="92" borderId="0" applyNumberFormat="0" applyBorder="0" applyAlignment="0" applyProtection="0"/>
    <xf numFmtId="0" fontId="88" fillId="92" borderId="0" applyNumberFormat="0" applyBorder="0" applyAlignment="0" applyProtection="0"/>
    <xf numFmtId="0" fontId="88" fillId="92" borderId="0" applyNumberFormat="0" applyBorder="0" applyAlignment="0" applyProtection="0"/>
    <xf numFmtId="0" fontId="88" fillId="93" borderId="0" applyNumberFormat="0" applyBorder="0" applyAlignment="0" applyProtection="0"/>
    <xf numFmtId="0" fontId="22" fillId="41" borderId="1" applyNumberFormat="0" applyAlignment="0" applyProtection="0"/>
    <xf numFmtId="0" fontId="88" fillId="93" borderId="0" applyNumberFormat="0" applyBorder="0" applyAlignment="0" applyProtection="0"/>
    <xf numFmtId="0" fontId="88" fillId="93" borderId="0" applyNumberFormat="0" applyBorder="0" applyAlignment="0" applyProtection="0"/>
    <xf numFmtId="0" fontId="88" fillId="93" borderId="0" applyNumberFormat="0" applyBorder="0" applyAlignment="0" applyProtection="0"/>
    <xf numFmtId="0" fontId="88" fillId="94" borderId="0" applyNumberFormat="0" applyBorder="0" applyAlignment="0" applyProtection="0"/>
    <xf numFmtId="0" fontId="11" fillId="40" borderId="11" applyNumberFormat="0" applyFont="0" applyAlignment="0" applyProtection="0"/>
    <xf numFmtId="0" fontId="88" fillId="94" borderId="0" applyNumberFormat="0" applyBorder="0" applyAlignment="0" applyProtection="0"/>
    <xf numFmtId="0" fontId="88" fillId="94" borderId="0" applyNumberFormat="0" applyBorder="0" applyAlignment="0" applyProtection="0"/>
    <xf numFmtId="0" fontId="88" fillId="94" borderId="0" applyNumberFormat="0" applyBorder="0" applyAlignment="0" applyProtection="0"/>
    <xf numFmtId="0" fontId="88" fillId="95" borderId="0" applyNumberFormat="0" applyBorder="0" applyAlignment="0" applyProtection="0"/>
    <xf numFmtId="0" fontId="15" fillId="58" borderId="0" applyNumberFormat="0" applyBorder="0" applyAlignment="0" applyProtection="0"/>
    <xf numFmtId="0" fontId="88" fillId="95" borderId="0" applyNumberFormat="0" applyBorder="0" applyAlignment="0" applyProtection="0"/>
    <xf numFmtId="0" fontId="88" fillId="95" borderId="0" applyNumberFormat="0" applyBorder="0" applyAlignment="0" applyProtection="0"/>
    <xf numFmtId="0" fontId="88" fillId="95" borderId="0" applyNumberFormat="0" applyBorder="0" applyAlignment="0" applyProtection="0"/>
    <xf numFmtId="0" fontId="88" fillId="96" borderId="0" applyNumberFormat="0" applyBorder="0" applyAlignment="0" applyProtection="0"/>
    <xf numFmtId="0" fontId="15" fillId="57" borderId="0" applyNumberFormat="0" applyBorder="0" applyAlignment="0" applyProtection="0"/>
    <xf numFmtId="0" fontId="88" fillId="96" borderId="0" applyNumberFormat="0" applyBorder="0" applyAlignment="0" applyProtection="0"/>
    <xf numFmtId="0" fontId="88" fillId="96" borderId="0" applyNumberFormat="0" applyBorder="0" applyAlignment="0" applyProtection="0"/>
    <xf numFmtId="0" fontId="88" fillId="96" borderId="0" applyNumberFormat="0" applyBorder="0" applyAlignment="0" applyProtection="0"/>
    <xf numFmtId="0" fontId="11" fillId="0" borderId="0"/>
    <xf numFmtId="0" fontId="96" fillId="0" borderId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4" fillId="23" borderId="0" applyNumberFormat="0" applyBorder="0" applyAlignment="0" applyProtection="0"/>
    <xf numFmtId="0" fontId="15" fillId="57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4" fillId="25" borderId="0" applyNumberFormat="0" applyBorder="0" applyAlignment="0" applyProtection="0"/>
    <xf numFmtId="0" fontId="15" fillId="57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4" fillId="26" borderId="0" applyNumberFormat="0" applyBorder="0" applyAlignment="0" applyProtection="0"/>
    <xf numFmtId="0" fontId="25" fillId="44" borderId="6" applyNumberFormat="0" applyAlignment="0" applyProtection="0"/>
    <xf numFmtId="0" fontId="14" fillId="26" borderId="0" applyNumberFormat="0" applyBorder="0" applyAlignment="0" applyProtection="0"/>
    <xf numFmtId="0" fontId="1" fillId="0" borderId="0"/>
    <xf numFmtId="0" fontId="1" fillId="0" borderId="0"/>
    <xf numFmtId="0" fontId="25" fillId="44" borderId="6" applyNumberFormat="0" applyAlignment="0" applyProtection="0"/>
    <xf numFmtId="0" fontId="1" fillId="0" borderId="0"/>
    <xf numFmtId="0" fontId="1" fillId="0" borderId="0"/>
    <xf numFmtId="0" fontId="1" fillId="0" borderId="0"/>
    <xf numFmtId="0" fontId="25" fillId="44" borderId="6" applyNumberFormat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4" fillId="30" borderId="0" applyNumberFormat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9" fontId="11" fillId="0" borderId="0" applyFont="0" applyFill="0" applyBorder="0" applyAlignment="0" applyProtection="0"/>
    <xf numFmtId="0" fontId="14" fillId="31" borderId="0" applyNumberFormat="0" applyBorder="0" applyAlignment="0" applyProtection="0"/>
    <xf numFmtId="0" fontId="11" fillId="0" borderId="0"/>
    <xf numFmtId="0" fontId="14" fillId="31" borderId="0" applyNumberFormat="0" applyBorder="0" applyAlignment="0" applyProtection="0"/>
    <xf numFmtId="0" fontId="15" fillId="58" borderId="0" applyNumberFormat="0" applyBorder="0" applyAlignment="0" applyProtection="0"/>
    <xf numFmtId="0" fontId="11" fillId="0" borderId="0"/>
    <xf numFmtId="0" fontId="23" fillId="32" borderId="0" applyNumberFormat="0" applyBorder="0" applyAlignment="0" applyProtection="0"/>
    <xf numFmtId="0" fontId="22" fillId="41" borderId="1" applyNumberFormat="0" applyAlignment="0" applyProtection="0"/>
    <xf numFmtId="0" fontId="14" fillId="32" borderId="0" applyNumberFormat="0" applyBorder="0" applyAlignment="0" applyProtection="0"/>
    <xf numFmtId="0" fontId="11" fillId="40" borderId="11" applyNumberFormat="0" applyFont="0" applyAlignment="0" applyProtection="0"/>
    <xf numFmtId="0" fontId="15" fillId="58" borderId="0" applyNumberFormat="0" applyBorder="0" applyAlignment="0" applyProtection="0"/>
    <xf numFmtId="0" fontId="11" fillId="0" borderId="0"/>
    <xf numFmtId="0" fontId="96" fillId="0" borderId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" fillId="0" borderId="0"/>
    <xf numFmtId="0" fontId="25" fillId="44" borderId="6" applyNumberFormat="0" applyAlignment="0" applyProtection="0"/>
    <xf numFmtId="0" fontId="14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4" fillId="36" borderId="0" applyNumberFormat="0" applyBorder="0" applyAlignment="0" applyProtection="0"/>
    <xf numFmtId="0" fontId="25" fillId="44" borderId="6" applyNumberFormat="0" applyAlignment="0" applyProtection="0"/>
    <xf numFmtId="0" fontId="14" fillId="36" borderId="0" applyNumberFormat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4" fillId="33" borderId="0" applyNumberFormat="0" applyBorder="0" applyAlignment="0" applyProtection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4" fillId="37" borderId="0" applyNumberFormat="0" applyBorder="0" applyAlignment="0" applyProtection="0"/>
    <xf numFmtId="0" fontId="11" fillId="40" borderId="11" applyNumberFormat="0" applyFont="0" applyAlignment="0" applyProtection="0"/>
    <xf numFmtId="0" fontId="14" fillId="37" borderId="0" applyNumberFormat="0" applyBorder="0" applyAlignment="0" applyProtection="0"/>
    <xf numFmtId="0" fontId="22" fillId="41" borderId="1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11" fillId="0" borderId="0"/>
    <xf numFmtId="0" fontId="96" fillId="0" borderId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22" fillId="41" borderId="1" applyNumberFormat="0" applyAlignment="0" applyProtection="0"/>
    <xf numFmtId="0" fontId="14" fillId="33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4" fillId="31" borderId="0" applyNumberFormat="0" applyBorder="0" applyAlignment="0" applyProtection="0"/>
    <xf numFmtId="0" fontId="25" fillId="44" borderId="6" applyNumberFormat="0" applyAlignment="0" applyProtection="0"/>
    <xf numFmtId="0" fontId="14" fillId="31" borderId="0" applyNumberFormat="0" applyBorder="0" applyAlignment="0" applyProtection="0"/>
    <xf numFmtId="0" fontId="24" fillId="41" borderId="0" applyNumberFormat="0" applyBorder="0" applyAlignment="0" applyProtection="0"/>
    <xf numFmtId="0" fontId="1" fillId="0" borderId="0"/>
    <xf numFmtId="0" fontId="1" fillId="0" borderId="0"/>
    <xf numFmtId="0" fontId="25" fillId="44" borderId="6" applyNumberFormat="0" applyAlignment="0" applyProtection="0"/>
    <xf numFmtId="0" fontId="14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4" fillId="34" borderId="0" applyNumberFormat="0" applyBorder="0" applyAlignment="0" applyProtection="0"/>
    <xf numFmtId="0" fontId="25" fillId="44" borderId="6" applyNumberFormat="0" applyAlignment="0" applyProtection="0"/>
    <xf numFmtId="0" fontId="14" fillId="34" borderId="0" applyNumberFormat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1" fillId="40" borderId="1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1" fillId="0" borderId="0"/>
    <xf numFmtId="0" fontId="96" fillId="0" borderId="0"/>
    <xf numFmtId="0" fontId="14" fillId="23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14" fillId="35" borderId="0" applyNumberFormat="0" applyBorder="0" applyAlignment="0" applyProtection="0"/>
    <xf numFmtId="194" fontId="11" fillId="0" borderId="0" applyFont="0" applyFill="0" applyBorder="0" applyAlignment="0" applyProtection="0"/>
    <xf numFmtId="0" fontId="14" fillId="35" borderId="0" applyNumberFormat="0" applyBorder="0" applyAlignment="0" applyProtection="0"/>
    <xf numFmtId="194" fontId="11" fillId="0" borderId="0" applyFont="0" applyFill="0" applyBorder="0" applyAlignment="0" applyProtection="0"/>
    <xf numFmtId="164" fontId="96" fillId="0" borderId="0" applyFont="0" applyFill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24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1" fillId="0" borderId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1" fillId="40" borderId="11" applyNumberFormat="0" applyFont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1" fillId="0" borderId="0"/>
    <xf numFmtId="0" fontId="96" fillId="0" borderId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4" fillId="32" borderId="0" applyNumberFormat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194" fontId="11" fillId="0" borderId="0" applyFont="0" applyFill="0" applyBorder="0" applyAlignment="0" applyProtection="0"/>
    <xf numFmtId="0" fontId="14" fillId="41" borderId="0" applyNumberFormat="0" applyBorder="0" applyAlignment="0" applyProtection="0"/>
    <xf numFmtId="194" fontId="11" fillId="0" borderId="0" applyFont="0" applyFill="0" applyBorder="0" applyAlignment="0" applyProtection="0"/>
    <xf numFmtId="0" fontId="14" fillId="41" borderId="0" applyNumberFormat="0" applyBorder="0" applyAlignment="0" applyProtection="0"/>
    <xf numFmtId="164" fontId="96" fillId="0" borderId="0" applyFont="0" applyFill="0" applyBorder="0" applyAlignment="0" applyProtection="0"/>
    <xf numFmtId="0" fontId="11" fillId="40" borderId="11" applyNumberFormat="0" applyFont="0" applyAlignment="0" applyProtection="0"/>
    <xf numFmtId="0" fontId="23" fillId="32" borderId="0" applyNumberFormat="0" applyBorder="0" applyAlignment="0" applyProtection="0"/>
    <xf numFmtId="0" fontId="24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6" fillId="0" borderId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6" fillId="43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6" fillId="43" borderId="0" applyNumberFormat="0" applyBorder="0" applyAlignment="0" applyProtection="0"/>
    <xf numFmtId="164" fontId="96" fillId="0" borderId="0" applyFont="0" applyFill="0" applyBorder="0" applyAlignment="0" applyProtection="0"/>
    <xf numFmtId="0" fontId="24" fillId="41" borderId="0" applyNumberFormat="0" applyBorder="0" applyAlignment="0" applyProtection="0"/>
    <xf numFmtId="0" fontId="1" fillId="0" borderId="0"/>
    <xf numFmtId="0" fontId="1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3" borderId="0" applyNumberFormat="0" applyBorder="0" applyAlignment="0" applyProtection="0"/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1" fillId="0" borderId="0"/>
    <xf numFmtId="0" fontId="11" fillId="0" borderId="0"/>
    <xf numFmtId="0" fontId="16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24" fillId="41" borderId="0" applyNumberFormat="0" applyBorder="0" applyAlignment="0" applyProtection="0"/>
    <xf numFmtId="0" fontId="96" fillId="0" borderId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194" fontId="11" fillId="0" borderId="0" applyFont="0" applyFill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194" fontId="11" fillId="0" borderId="0" applyFont="0" applyFill="0" applyBorder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17" fillId="44" borderId="1" applyNumberFormat="0" applyAlignment="0" applyProtection="0"/>
    <xf numFmtId="164" fontId="96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1" applyNumberFormat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7" fillId="44" borderId="1" applyNumberFormat="0" applyAlignment="0" applyProtection="0"/>
    <xf numFmtId="194" fontId="11" fillId="0" borderId="0" applyFont="0" applyFill="0" applyBorder="0" applyAlignment="0" applyProtection="0"/>
    <xf numFmtId="164" fontId="96" fillId="0" borderId="0" applyFont="0" applyFill="0" applyBorder="0" applyAlignment="0" applyProtection="0"/>
    <xf numFmtId="0" fontId="24" fillId="41" borderId="0" applyNumberFormat="0" applyBorder="0" applyAlignment="0" applyProtection="0"/>
    <xf numFmtId="0" fontId="17" fillId="44" borderId="1" applyNumberForma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164" fontId="96" fillId="0" borderId="0" applyFont="0" applyFill="0" applyBorder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24" fillId="41" borderId="0" applyNumberFormat="0" applyBorder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60" fillId="45" borderId="2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34" borderId="3" applyNumberForma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8" fillId="34" borderId="3" applyNumberForma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8" fillId="34" borderId="3" applyNumberForma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8" fillId="34" borderId="3" applyNumberFormat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8" fillId="46" borderId="3" applyNumberFormat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9" fillId="0" borderId="4" applyNumberFormat="0" applyFill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9" fillId="0" borderId="4" applyNumberFormat="0" applyFill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9" fillId="0" borderId="4" applyNumberFormat="0" applyFill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9" fillId="0" borderId="4" applyNumberFormat="0" applyFill="0" applyAlignment="0" applyProtection="0"/>
    <xf numFmtId="0" fontId="24" fillId="41" borderId="0" applyNumberFormat="0" applyBorder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194" fontId="11" fillId="0" borderId="0" applyFon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24" fillId="41" borderId="0" applyNumberFormat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24" fillId="41" borderId="0" applyNumberFormat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24" fillId="41" borderId="0" applyNumberFormat="0" applyBorder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6" fillId="0" borderId="0"/>
    <xf numFmtId="0" fontId="11" fillId="0" borderId="0"/>
    <xf numFmtId="0" fontId="1" fillId="0" borderId="0"/>
    <xf numFmtId="0" fontId="24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23" fillId="32" borderId="0" applyNumberFormat="0" applyBorder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23" fillId="32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6" fillId="0" borderId="0"/>
    <xf numFmtId="0" fontId="11" fillId="0" borderId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4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164" fontId="96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96" fillId="0" borderId="0"/>
    <xf numFmtId="0" fontId="11" fillId="0" borderId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1" fillId="40" borderId="11" applyNumberFormat="0" applyFont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23" fillId="32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1" fillId="0" borderId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1" fillId="0" borderId="0"/>
    <xf numFmtId="0" fontId="11" fillId="40" borderId="11" applyNumberFormat="0" applyFont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41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164" fontId="96" fillId="0" borderId="0" applyFont="0" applyFill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194" fontId="11" fillId="0" borderId="0" applyFont="0" applyFill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22" fillId="41" borderId="1" applyNumberFormat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4" borderId="0" applyNumberFormat="0" applyBorder="0" applyAlignment="0" applyProtection="0"/>
    <xf numFmtId="194" fontId="11" fillId="0" borderId="0" applyFont="0" applyFill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194" fontId="11" fillId="0" borderId="0" applyFont="0" applyFill="0" applyBorder="0" applyAlignment="0" applyProtection="0"/>
    <xf numFmtId="0" fontId="22" fillId="41" borderId="1" applyNumberFormat="0" applyAlignment="0" applyProtection="0"/>
    <xf numFmtId="0" fontId="15" fillId="34" borderId="0" applyNumberFormat="0" applyBorder="0" applyAlignment="0" applyProtection="0"/>
    <xf numFmtId="194" fontId="11" fillId="0" borderId="0" applyFont="0" applyFill="0" applyBorder="0" applyAlignment="0" applyProtection="0"/>
    <xf numFmtId="0" fontId="96" fillId="0" borderId="0"/>
    <xf numFmtId="0" fontId="11" fillId="0" borderId="0"/>
    <xf numFmtId="0" fontId="11" fillId="40" borderId="11" applyNumberFormat="0" applyFont="0" applyAlignment="0" applyProtection="0"/>
    <xf numFmtId="0" fontId="15" fillId="34" borderId="0" applyNumberFormat="0" applyBorder="0" applyAlignment="0" applyProtection="0"/>
    <xf numFmtId="0" fontId="22" fillId="41" borderId="1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5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11" fillId="0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1" fillId="0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23" fillId="3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25" fillId="44" borderId="6" applyNumberFormat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5" fillId="56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" fillId="0" borderId="0"/>
    <xf numFmtId="0" fontId="15" fillId="56" borderId="0" applyNumberFormat="0" applyBorder="0" applyAlignment="0" applyProtection="0"/>
    <xf numFmtId="0" fontId="1" fillId="0" borderId="0"/>
    <xf numFmtId="0" fontId="25" fillId="44" borderId="6" applyNumberFormat="0" applyAlignment="0" applyProtection="0"/>
    <xf numFmtId="0" fontId="1" fillId="0" borderId="0"/>
    <xf numFmtId="0" fontId="1" fillId="0" borderId="0"/>
    <xf numFmtId="0" fontId="15" fillId="56" borderId="0" applyNumberFormat="0" applyBorder="0" applyAlignment="0" applyProtection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22" fillId="41" borderId="1" applyNumberFormat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96" fillId="0" borderId="0"/>
    <xf numFmtId="0" fontId="15" fillId="57" borderId="0" applyNumberFormat="0" applyBorder="0" applyAlignment="0" applyProtection="0"/>
    <xf numFmtId="0" fontId="11" fillId="0" borderId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23" fillId="32" borderId="0" applyNumberFormat="0" applyBorder="0" applyAlignment="0" applyProtection="0"/>
    <xf numFmtId="0" fontId="11" fillId="0" borderId="0"/>
    <xf numFmtId="0" fontId="15" fillId="5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2" fillId="41" borderId="1" applyNumberFormat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1" fillId="40" borderId="11" applyNumberFormat="0" applyFont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5" fillId="58" borderId="0" applyNumberFormat="0" applyBorder="0" applyAlignment="0" applyProtection="0"/>
    <xf numFmtId="0" fontId="1" fillId="0" borderId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5" fillId="58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" fillId="0" borderId="0"/>
    <xf numFmtId="0" fontId="15" fillId="58" borderId="0" applyNumberFormat="0" applyBorder="0" applyAlignment="0" applyProtection="0"/>
    <xf numFmtId="0" fontId="1" fillId="0" borderId="0"/>
    <xf numFmtId="0" fontId="25" fillId="44" borderId="6" applyNumberFormat="0" applyAlignment="0" applyProtection="0"/>
    <xf numFmtId="0" fontId="1" fillId="0" borderId="0"/>
    <xf numFmtId="0" fontId="1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25" fillId="44" borderId="6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23" fillId="3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1" fillId="40" borderId="11" applyNumberFormat="0" applyFon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22" fillId="41" borderId="1" applyNumberFormat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23" fillId="32" borderId="0" applyNumberFormat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22" fillId="41" borderId="1" applyNumberFormat="0" applyAlignment="0" applyProtection="0"/>
    <xf numFmtId="0" fontId="96" fillId="0" borderId="0"/>
    <xf numFmtId="0" fontId="11" fillId="0" borderId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11" fillId="40" borderId="11" applyNumberFormat="0" applyFon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1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3" fillId="32" borderId="0" applyNumberFormat="0" applyBorder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22" fillId="41" borderId="2" applyNumberFormat="0" applyAlignment="0" applyProtection="0"/>
    <xf numFmtId="0" fontId="11" fillId="0" borderId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5" fillId="5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11" fillId="0" borderId="0"/>
    <xf numFmtId="0" fontId="11" fillId="0" borderId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" fillId="0" borderId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25" fillId="44" borderId="6" applyNumberFormat="0" applyAlignment="0" applyProtection="0"/>
    <xf numFmtId="0" fontId="1" fillId="0" borderId="0"/>
    <xf numFmtId="0" fontId="23" fillId="32" borderId="0" applyNumberFormat="0" applyBorder="0" applyAlignment="0" applyProtection="0"/>
    <xf numFmtId="0" fontId="1" fillId="0" borderId="0"/>
    <xf numFmtId="0" fontId="1" fillId="0" borderId="0"/>
    <xf numFmtId="0" fontId="25" fillId="44" borderId="6" applyNumberFormat="0" applyAlignment="0" applyProtection="0"/>
    <xf numFmtId="0" fontId="1" fillId="0" borderId="0"/>
    <xf numFmtId="0" fontId="23" fillId="32" borderId="0" applyNumberFormat="0" applyBorder="0" applyAlignment="0" applyProtection="0"/>
    <xf numFmtId="0" fontId="15" fillId="56" borderId="0" applyNumberFormat="0" applyBorder="0" applyAlignment="0" applyProtection="0"/>
    <xf numFmtId="0" fontId="1" fillId="0" borderId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15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193" fontId="11" fillId="0" borderId="0" applyFont="0" applyFill="0" applyBorder="0" applyAlignment="0" applyProtection="0"/>
    <xf numFmtId="0" fontId="11" fillId="0" borderId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15" fillId="57" borderId="0" applyNumberFormat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64" fontId="96" fillId="0" borderId="0" applyFont="0" applyFill="0" applyBorder="0" applyAlignment="0" applyProtection="0"/>
    <xf numFmtId="195" fontId="11" fillId="0" borderId="0" applyFont="0" applyFill="0" applyBorder="0" applyAlignment="0" applyProtection="0"/>
    <xf numFmtId="0" fontId="15" fillId="58" borderId="0" applyNumberFormat="0" applyBorder="0" applyAlignment="0" applyProtection="0"/>
    <xf numFmtId="195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23" fillId="32" borderId="0" applyNumberFormat="0" applyBorder="0" applyAlignment="0" applyProtection="0"/>
    <xf numFmtId="0" fontId="11" fillId="0" borderId="0"/>
    <xf numFmtId="0" fontId="15" fillId="5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24" fillId="41" borderId="0" applyNumberFormat="0" applyBorder="0" applyAlignment="0" applyProtection="0"/>
    <xf numFmtId="0" fontId="11" fillId="40" borderId="11" applyNumberFormat="0" applyFont="0" applyAlignment="0" applyProtection="0"/>
    <xf numFmtId="0" fontId="11" fillId="0" borderId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24" fillId="41" borderId="0" applyNumberFormat="0" applyBorder="0" applyAlignment="0" applyProtection="0"/>
    <xf numFmtId="0" fontId="15" fillId="34" borderId="0" applyNumberFormat="0" applyBorder="0" applyAlignment="0" applyProtection="0"/>
    <xf numFmtId="0" fontId="24" fillId="41" borderId="0" applyNumberFormat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24" fillId="41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5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5" fillId="34" borderId="0" applyNumberFormat="0" applyBorder="0" applyAlignment="0" applyProtection="0"/>
    <xf numFmtId="0" fontId="9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44" borderId="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56" borderId="0" applyNumberFormat="0" applyBorder="0" applyAlignment="0" applyProtection="0"/>
    <xf numFmtId="0" fontId="23" fillId="3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0" borderId="11" applyNumberFormat="0" applyFont="0" applyAlignment="0" applyProtection="0"/>
    <xf numFmtId="0" fontId="11" fillId="0" borderId="0"/>
    <xf numFmtId="0" fontId="15" fillId="57" borderId="0" applyNumberFormat="0" applyBorder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11" fillId="40" borderId="11" applyNumberFormat="0" applyFont="0" applyAlignment="0" applyProtection="0"/>
    <xf numFmtId="0" fontId="15" fillId="56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3" fillId="32" borderId="0" applyNumberFormat="0" applyBorder="0" applyAlignment="0" applyProtection="0"/>
    <xf numFmtId="0" fontId="11" fillId="40" borderId="11" applyNumberFormat="0" applyFont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11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22" fillId="41" borderId="1" applyNumberForma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23" fillId="32" borderId="0" applyNumberFormat="0" applyBorder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15" fillId="58" borderId="0" applyNumberFormat="0" applyBorder="0" applyAlignment="0" applyProtection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9" fontId="11" fillId="0" borderId="0" applyFont="0" applyFill="0" applyBorder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4" borderId="6" applyNumberFormat="0" applyAlignment="0" applyProtection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15" fillId="34" borderId="0" applyNumberFormat="0" applyBorder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15" fillId="58" borderId="0" applyNumberFormat="0" applyBorder="0" applyAlignment="0" applyProtection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9" fillId="0" borderId="4" applyNumberFormat="0" applyFill="0" applyAlignment="0" applyProtection="0"/>
    <xf numFmtId="0" fontId="15" fillId="58" borderId="0" applyNumberFormat="0" applyBorder="0" applyAlignment="0" applyProtection="0"/>
    <xf numFmtId="0" fontId="19" fillId="0" borderId="4" applyNumberFormat="0" applyFill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9" fillId="0" borderId="4" applyNumberFormat="0" applyFill="0" applyAlignment="0" applyProtection="0"/>
    <xf numFmtId="0" fontId="15" fillId="58" borderId="0" applyNumberFormat="0" applyBorder="0" applyAlignment="0" applyProtection="0"/>
    <xf numFmtId="0" fontId="19" fillId="0" borderId="4" applyNumberFormat="0" applyFill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5" fillId="57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5" fillId="57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7" fillId="44" borderId="1" applyNumberFormat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6" fillId="43" borderId="0" applyNumberFormat="0" applyBorder="0" applyAlignment="0" applyProtection="0"/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19" fillId="0" borderId="4" applyNumberFormat="0" applyFill="0" applyAlignment="0" applyProtection="0"/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17" fillId="44" borderId="1" applyNumberFormat="0" applyAlignment="0" applyProtection="0"/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7" fillId="44" borderId="1" applyNumberFormat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34" borderId="0" applyNumberFormat="0" applyBorder="0" applyAlignment="0" applyProtection="0"/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7" fillId="44" borderId="1" applyNumberFormat="0" applyAlignment="0" applyProtection="0"/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4" fillId="32" borderId="0" applyNumberFormat="0" applyBorder="0" applyAlignment="0" applyProtection="0"/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5" fillId="34" borderId="0" applyNumberFormat="0" applyBorder="0" applyAlignment="0" applyProtection="0"/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15" fillId="34" borderId="0" applyNumberFormat="0" applyBorder="0" applyAlignment="0" applyProtection="0"/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18" fillId="34" borderId="3" applyNumberFormat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18" fillId="34" borderId="3" applyNumberFormat="0" applyAlignment="0" applyProtection="0"/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16" fillId="43" borderId="0" applyNumberFormat="0" applyBorder="0" applyAlignment="0" applyProtection="0"/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19" fillId="0" borderId="4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19" fillId="0" borderId="4" applyNumberFormat="0" applyFill="0" applyAlignment="0" applyProtection="0"/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14" fillId="26" borderId="0" applyNumberFormat="0" applyBorder="0" applyAlignment="0" applyProtection="0"/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17" fillId="44" borderId="1" applyNumberFormat="0" applyAlignment="0" applyProtection="0"/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3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0" fontId="19" fillId="0" borderId="4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4" fillId="33" borderId="0" applyNumberFormat="0" applyBorder="0" applyAlignment="0" applyProtection="0"/>
    <xf numFmtId="0" fontId="19" fillId="0" borderId="4" applyNumberFormat="0" applyFill="0" applyAlignment="0" applyProtection="0"/>
    <xf numFmtId="0" fontId="14" fillId="33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2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9" fillId="0" borderId="4" applyNumberFormat="0" applyFill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4" fillId="72" borderId="15"/>
    <xf numFmtId="0" fontId="4" fillId="72" borderId="15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18" fillId="34" borderId="3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8" fillId="34" borderId="3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9" fillId="0" borderId="4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87" fillId="90" borderId="0" applyNumberFormat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14" fillId="33" borderId="0" applyNumberFormat="0" applyBorder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8" applyNumberFormat="0" applyFill="0" applyAlignment="0" applyProtection="0"/>
    <xf numFmtId="0" fontId="19" fillId="0" borderId="4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36" fillId="0" borderId="8" applyNumberFormat="0" applyFill="0" applyAlignment="0" applyProtection="0"/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36" fillId="0" borderId="8" applyNumberFormat="0" applyFill="0" applyAlignment="0" applyProtection="0"/>
    <xf numFmtId="0" fontId="87" fillId="87" borderId="0" applyNumberFormat="0" applyBorder="0" applyAlignment="0" applyProtection="0"/>
    <xf numFmtId="0" fontId="36" fillId="0" borderId="8" applyNumberFormat="0" applyFill="0" applyAlignment="0" applyProtection="0"/>
    <xf numFmtId="0" fontId="19" fillId="0" borderId="4" applyNumberFormat="0" applyFill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4" fillId="31" borderId="0" applyNumberFormat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4" fontId="4" fillId="20" borderId="2" applyNumberFormat="0" applyProtection="0">
      <alignment horizontal="left" vertical="center" indent="1"/>
    </xf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1" applyNumberFormat="0" applyFill="0" applyAlignment="0" applyProtection="0"/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21" fillId="0" borderId="21" applyNumberFormat="0" applyFill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21" fillId="0" borderId="21" applyNumberFormat="0" applyFill="0" applyAlignment="0" applyProtection="0"/>
    <xf numFmtId="0" fontId="14" fillId="26" borderId="0" applyNumberFormat="0" applyBorder="0" applyAlignment="0" applyProtection="0"/>
    <xf numFmtId="0" fontId="21" fillId="0" borderId="21" applyNumberFormat="0" applyFill="0" applyAlignment="0" applyProtection="0"/>
    <xf numFmtId="0" fontId="17" fillId="44" borderId="1" applyNumberFormat="0" applyAlignment="0" applyProtection="0"/>
    <xf numFmtId="0" fontId="87" fillId="84" borderId="0" applyNumberFormat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14" fillId="31" borderId="0" applyNumberFormat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17" fillId="44" borderId="1" applyNumberFormat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14" fillId="24" borderId="0" applyNumberFormat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18" fillId="34" borderId="3" applyNumberFormat="0" applyAlignment="0" applyProtection="0"/>
    <xf numFmtId="0" fontId="11" fillId="0" borderId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0" fontId="23" fillId="32" borderId="0" applyNumberFormat="0" applyBorder="0" applyAlignment="0" applyProtection="0"/>
    <xf numFmtId="0" fontId="11" fillId="0" borderId="0"/>
    <xf numFmtId="0" fontId="15" fillId="5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11" fillId="0" borderId="0"/>
    <xf numFmtId="0" fontId="23" fillId="32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1" fillId="40" borderId="11" applyNumberFormat="0" applyFon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1" fillId="40" borderId="11" applyNumberFormat="0" applyFont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11" fillId="40" borderId="11" applyNumberFormat="0" applyFont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22" fillId="41" borderId="1" applyNumberFormat="0" applyAlignment="0" applyProtection="0"/>
    <xf numFmtId="0" fontId="15" fillId="58" borderId="0" applyNumberFormat="0" applyBorder="0" applyAlignment="0" applyProtection="0"/>
    <xf numFmtId="9" fontId="11" fillId="0" borderId="0" applyFont="0" applyFill="0" applyBorder="0" applyAlignment="0" applyProtection="0"/>
    <xf numFmtId="0" fontId="22" fillId="41" borderId="1" applyNumberFormat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25" fillId="44" borderId="6" applyNumberFormat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5" fillId="57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56" borderId="0" applyNumberFormat="0" applyBorder="0" applyAlignment="0" applyProtection="0"/>
    <xf numFmtId="0" fontId="15" fillId="34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5" fillId="56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7" fillId="44" borderId="1" applyNumberFormat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7" fillId="44" borderId="1" applyNumberFormat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7" fillId="44" borderId="1" applyNumberFormat="0" applyAlignment="0" applyProtection="0"/>
    <xf numFmtId="0" fontId="17" fillId="44" borderId="1" applyNumberFormat="0" applyAlignment="0" applyProtection="0"/>
    <xf numFmtId="0" fontId="17" fillId="44" borderId="1" applyNumberFormat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19" fillId="0" borderId="4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9" fillId="0" borderId="4" applyNumberFormat="0" applyFill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3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9" fillId="0" borderId="4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14" fillId="33" borderId="0" applyNumberFormat="0" applyBorder="0" applyAlignment="0" applyProtection="0"/>
    <xf numFmtId="0" fontId="19" fillId="0" borderId="4" applyNumberFormat="0" applyFill="0" applyAlignment="0" applyProtection="0"/>
    <xf numFmtId="0" fontId="14" fillId="33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2" borderId="0" applyNumberFormat="0" applyBorder="0" applyAlignment="0" applyProtection="0"/>
    <xf numFmtId="0" fontId="19" fillId="0" borderId="4" applyNumberFormat="0" applyFill="0" applyAlignment="0" applyProtection="0"/>
    <xf numFmtId="0" fontId="14" fillId="31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18" fillId="34" borderId="3" applyNumberFormat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9" fillId="0" borderId="4" applyNumberFormat="0" applyFill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9" fillId="0" borderId="4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9" fillId="0" borderId="4" applyNumberFormat="0" applyFill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18" fillId="34" borderId="3" applyNumberFormat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9" fillId="0" borderId="4" applyNumberFormat="0" applyFill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9" fillId="0" borderId="4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9" fillId="0" borderId="4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9" fillId="0" borderId="4" applyNumberFormat="0" applyFill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18" fillId="34" borderId="3" applyNumberFormat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8" fillId="34" borderId="3" applyNumberFormat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8" fillId="34" borderId="3" applyNumberFormat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8" fillId="34" borderId="3" applyNumberFormat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7" fillId="44" borderId="1" applyNumberFormat="0" applyAlignment="0" applyProtection="0"/>
    <xf numFmtId="0" fontId="14" fillId="26" borderId="0" applyNumberFormat="0" applyBorder="0" applyAlignment="0" applyProtection="0"/>
    <xf numFmtId="0" fontId="17" fillId="44" borderId="1" applyNumberFormat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17" fillId="44" borderId="1" applyNumberFormat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7" fillId="44" borderId="1" applyNumberFormat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43" borderId="0" applyNumberFormat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16" fillId="4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16" fillId="43" borderId="0" applyNumberFormat="0" applyBorder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14" fillId="4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14" fillId="32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21" fillId="0" borderId="21" applyNumberFormat="0" applyFill="0" applyAlignment="0" applyProtection="0"/>
    <xf numFmtId="0" fontId="14" fillId="23" borderId="0" applyNumberFormat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87" fillId="84" borderId="0" applyNumberFormat="0" applyBorder="0" applyAlignment="0" applyProtection="0"/>
    <xf numFmtId="0" fontId="14" fillId="31" borderId="0" applyNumberFormat="0" applyBorder="0" applyAlignment="0" applyProtection="0"/>
    <xf numFmtId="0" fontId="87" fillId="83" borderId="0" applyNumberFormat="0" applyBorder="0" applyAlignment="0" applyProtection="0"/>
    <xf numFmtId="0" fontId="14" fillId="31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0" fontId="87" fillId="85" borderId="0" applyNumberFormat="0" applyBorder="0" applyAlignment="0" applyProtection="0"/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14" fillId="30" borderId="0" applyNumberFormat="0" applyBorder="0" applyAlignment="0" applyProtection="0"/>
    <xf numFmtId="0" fontId="87" fillId="84" borderId="0" applyNumberFormat="0" applyBorder="0" applyAlignment="0" applyProtection="0"/>
    <xf numFmtId="0" fontId="87" fillId="83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14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4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14" fillId="33" borderId="0" applyNumberFormat="0" applyBorder="0" applyAlignment="0" applyProtection="0"/>
    <xf numFmtId="0" fontId="21" fillId="0" borderId="21" applyNumberFormat="0" applyFill="0" applyAlignment="0" applyProtection="0"/>
    <xf numFmtId="0" fontId="14" fillId="33" borderId="0" applyNumberFormat="0" applyBorder="0" applyAlignment="0" applyProtection="0"/>
    <xf numFmtId="0" fontId="87" fillId="89" borderId="0" applyNumberFormat="0" applyBorder="0" applyAlignment="0" applyProtection="0"/>
    <xf numFmtId="0" fontId="87" fillId="88" borderId="0" applyNumberFormat="0" applyBorder="0" applyAlignment="0" applyProtection="0"/>
    <xf numFmtId="0" fontId="14" fillId="32" borderId="0" applyNumberFormat="0" applyBorder="0" applyAlignment="0" applyProtection="0"/>
    <xf numFmtId="0" fontId="87" fillId="87" borderId="0" applyNumberFormat="0" applyBorder="0" applyAlignment="0" applyProtection="0"/>
    <xf numFmtId="0" fontId="14" fillId="31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87" fillId="85" borderId="0" applyNumberFormat="0" applyBorder="0" applyAlignment="0" applyProtection="0"/>
    <xf numFmtId="0" fontId="14" fillId="30" borderId="0" applyNumberFormat="0" applyBorder="0" applyAlignment="0" applyProtection="0"/>
    <xf numFmtId="0" fontId="87" fillId="84" borderId="0" applyNumberFormat="0" applyBorder="0" applyAlignment="0" applyProtection="0"/>
    <xf numFmtId="0" fontId="87" fillId="83" borderId="0" applyNumberFormat="0" applyBorder="0" applyAlignment="0" applyProtection="0"/>
    <xf numFmtId="0" fontId="87" fillId="8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87" fillId="81" borderId="0" applyNumberFormat="0" applyBorder="0" applyAlignment="0" applyProtection="0"/>
    <xf numFmtId="0" fontId="14" fillId="25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3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21" fillId="0" borderId="21" applyNumberFormat="0" applyFill="0" applyAlignment="0" applyProtection="0"/>
    <xf numFmtId="0" fontId="87" fillId="89" borderId="0" applyNumberFormat="0" applyBorder="0" applyAlignment="0" applyProtection="0"/>
    <xf numFmtId="0" fontId="87" fillId="88" borderId="0" applyNumberFormat="0" applyBorder="0" applyAlignment="0" applyProtection="0"/>
    <xf numFmtId="0" fontId="87" fillId="87" borderId="0" applyNumberFormat="0" applyBorder="0" applyAlignment="0" applyProtection="0"/>
    <xf numFmtId="0" fontId="87" fillId="86" borderId="0" applyNumberFormat="0" applyBorder="0" applyAlignment="0" applyProtection="0"/>
    <xf numFmtId="0" fontId="97" fillId="0" borderId="0" applyNumberFormat="0" applyFill="0" applyBorder="0" applyAlignment="0" applyProtection="0"/>
    <xf numFmtId="0" fontId="87" fillId="85" borderId="0" applyNumberFormat="0" applyBorder="0" applyAlignment="0" applyProtection="0"/>
    <xf numFmtId="0" fontId="87" fillId="84" borderId="0" applyNumberFormat="0" applyBorder="0" applyAlignment="0" applyProtection="0"/>
    <xf numFmtId="0" fontId="87" fillId="83" borderId="0" applyNumberFormat="0" applyBorder="0" applyAlignment="0" applyProtection="0"/>
    <xf numFmtId="0" fontId="87" fillId="82" borderId="0" applyNumberFormat="0" applyBorder="0" applyAlignment="0" applyProtection="0"/>
    <xf numFmtId="0" fontId="87" fillId="81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87" fillId="90" borderId="0" applyNumberFormat="0" applyBorder="0" applyAlignment="0" applyProtection="0"/>
    <xf numFmtId="0" fontId="21" fillId="0" borderId="21" applyNumberFormat="0" applyFill="0" applyAlignment="0" applyProtection="0"/>
    <xf numFmtId="0" fontId="87" fillId="89" borderId="0" applyNumberFormat="0" applyBorder="0" applyAlignment="0" applyProtection="0"/>
    <xf numFmtId="0" fontId="87" fillId="88" borderId="0" applyNumberFormat="0" applyBorder="0" applyAlignment="0" applyProtection="0"/>
    <xf numFmtId="0" fontId="87" fillId="87" borderId="0" applyNumberFormat="0" applyBorder="0" applyAlignment="0" applyProtection="0"/>
    <xf numFmtId="0" fontId="87" fillId="86" borderId="0" applyNumberFormat="0" applyBorder="0" applyAlignment="0" applyProtection="0"/>
    <xf numFmtId="0" fontId="87" fillId="85" borderId="0" applyNumberFormat="0" applyBorder="0" applyAlignment="0" applyProtection="0"/>
    <xf numFmtId="0" fontId="87" fillId="84" borderId="0" applyNumberFormat="0" applyBorder="0" applyAlignment="0" applyProtection="0"/>
    <xf numFmtId="0" fontId="87" fillId="83" borderId="0" applyNumberFormat="0" applyBorder="0" applyAlignment="0" applyProtection="0"/>
    <xf numFmtId="0" fontId="87" fillId="82" borderId="0" applyNumberFormat="0" applyBorder="0" applyAlignment="0" applyProtection="0"/>
    <xf numFmtId="0" fontId="87" fillId="81" borderId="0" applyNumberFormat="0" applyBorder="0" applyAlignment="0" applyProtection="0"/>
    <xf numFmtId="0" fontId="87" fillId="80" borderId="0" applyNumberFormat="0" applyBorder="0" applyAlignment="0" applyProtection="0"/>
    <xf numFmtId="0" fontId="87" fillId="79" borderId="0" applyNumberFormat="0" applyBorder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</cellStyleXfs>
  <cellXfs count="538">
    <xf numFmtId="0" fontId="0" fillId="0" borderId="0" xfId="0"/>
    <xf numFmtId="0" fontId="5" fillId="0" borderId="0" xfId="0" applyFont="1"/>
    <xf numFmtId="0" fontId="5" fillId="0" borderId="0" xfId="0" applyFont="1" applyFill="1"/>
    <xf numFmtId="175" fontId="5" fillId="0" borderId="0" xfId="0" applyNumberFormat="1" applyFont="1"/>
    <xf numFmtId="167" fontId="5" fillId="0" borderId="0" xfId="0" applyNumberFormat="1" applyFont="1" applyFill="1"/>
    <xf numFmtId="0" fontId="5" fillId="0" borderId="0" xfId="0" applyFont="1" applyFill="1" applyBorder="1"/>
    <xf numFmtId="0" fontId="7" fillId="0" borderId="15" xfId="0" applyFont="1" applyBorder="1"/>
    <xf numFmtId="0" fontId="5" fillId="0" borderId="15" xfId="0" applyFont="1" applyBorder="1"/>
    <xf numFmtId="0" fontId="8" fillId="0" borderId="0" xfId="0" applyFont="1"/>
    <xf numFmtId="166" fontId="6" fillId="73" borderId="0" xfId="836" quotePrefix="1" applyNumberFormat="1" applyFont="1" applyFill="1" applyAlignment="1">
      <alignment horizontal="center"/>
    </xf>
    <xf numFmtId="166" fontId="6" fillId="0" borderId="0" xfId="836" quotePrefix="1" applyNumberFormat="1" applyFont="1" applyFill="1" applyBorder="1" applyAlignment="1">
      <alignment horizontal="center"/>
    </xf>
    <xf numFmtId="0" fontId="9" fillId="0" borderId="15" xfId="0" applyFont="1" applyBorder="1"/>
    <xf numFmtId="0" fontId="7" fillId="0" borderId="24" xfId="0" applyFont="1" applyBorder="1"/>
    <xf numFmtId="167" fontId="5" fillId="0" borderId="0" xfId="0" applyNumberFormat="1" applyFont="1"/>
    <xf numFmtId="167" fontId="5" fillId="0" borderId="0" xfId="0" applyNumberFormat="1" applyFont="1" applyFill="1" applyBorder="1"/>
    <xf numFmtId="0" fontId="5" fillId="0" borderId="15" xfId="0" applyFont="1" applyBorder="1" applyAlignment="1">
      <alignment horizontal="center"/>
    </xf>
    <xf numFmtId="166" fontId="5" fillId="0" borderId="15" xfId="836" applyNumberFormat="1" applyFont="1" applyBorder="1"/>
    <xf numFmtId="166" fontId="5" fillId="0" borderId="0" xfId="836" applyNumberFormat="1" applyFont="1"/>
    <xf numFmtId="0" fontId="6" fillId="0" borderId="0" xfId="0" applyFont="1"/>
    <xf numFmtId="176" fontId="5" fillId="0" borderId="0" xfId="836" applyNumberFormat="1" applyFont="1"/>
    <xf numFmtId="0" fontId="9" fillId="0" borderId="25" xfId="0" applyFont="1" applyBorder="1"/>
    <xf numFmtId="0" fontId="5" fillId="0" borderId="0" xfId="0" applyFont="1" applyBorder="1"/>
    <xf numFmtId="0" fontId="5" fillId="0" borderId="26" xfId="0" applyFont="1" applyBorder="1"/>
    <xf numFmtId="167" fontId="5" fillId="0" borderId="26" xfId="0" applyNumberFormat="1" applyFont="1" applyBorder="1"/>
    <xf numFmtId="2" fontId="6" fillId="0" borderId="0" xfId="0" applyNumberFormat="1" applyFont="1" applyFill="1" applyBorder="1"/>
    <xf numFmtId="10" fontId="5" fillId="0" borderId="0" xfId="951" applyNumberFormat="1" applyFont="1"/>
    <xf numFmtId="168" fontId="6" fillId="0" borderId="0" xfId="0" applyNumberFormat="1" applyFont="1" applyFill="1" applyBorder="1"/>
    <xf numFmtId="185" fontId="5" fillId="0" borderId="27" xfId="0" applyNumberFormat="1" applyFont="1" applyBorder="1"/>
    <xf numFmtId="0" fontId="5" fillId="0" borderId="28" xfId="0" applyFont="1" applyBorder="1"/>
    <xf numFmtId="0" fontId="5" fillId="0" borderId="28" xfId="0" applyFont="1" applyBorder="1" applyAlignment="1">
      <alignment horizontal="center"/>
    </xf>
    <xf numFmtId="166" fontId="5" fillId="0" borderId="28" xfId="836" applyNumberFormat="1" applyFont="1" applyBorder="1"/>
    <xf numFmtId="0" fontId="6" fillId="73" borderId="29" xfId="0" applyFont="1" applyFill="1" applyBorder="1"/>
    <xf numFmtId="0" fontId="5" fillId="73" borderId="30" xfId="0" applyFont="1" applyFill="1" applyBorder="1"/>
    <xf numFmtId="166" fontId="6" fillId="73" borderId="30" xfId="836" applyNumberFormat="1" applyFont="1" applyFill="1" applyBorder="1"/>
    <xf numFmtId="166" fontId="6" fillId="0" borderId="0" xfId="836" applyNumberFormat="1" applyFont="1"/>
    <xf numFmtId="0" fontId="6" fillId="0" borderId="0" xfId="0" applyFont="1" applyFill="1" applyBorder="1"/>
    <xf numFmtId="0" fontId="5" fillId="0" borderId="25" xfId="0" applyFont="1" applyBorder="1"/>
    <xf numFmtId="166" fontId="5" fillId="0" borderId="0" xfId="836" applyNumberFormat="1" applyFont="1" applyBorder="1"/>
    <xf numFmtId="0" fontId="5" fillId="0" borderId="26" xfId="0" applyFont="1" applyFill="1" applyBorder="1"/>
    <xf numFmtId="10" fontId="6" fillId="0" borderId="0" xfId="0" applyNumberFormat="1" applyFont="1" applyFill="1" applyBorder="1"/>
    <xf numFmtId="0" fontId="6" fillId="0" borderId="15" xfId="0" applyFont="1" applyBorder="1"/>
    <xf numFmtId="183" fontId="5" fillId="0" borderId="15" xfId="836" applyNumberFormat="1" applyFont="1" applyBorder="1"/>
    <xf numFmtId="183" fontId="6" fillId="0" borderId="15" xfId="836" applyNumberFormat="1" applyFont="1" applyBorder="1"/>
    <xf numFmtId="170" fontId="5" fillId="0" borderId="0" xfId="0" applyNumberFormat="1" applyFont="1" applyFill="1"/>
    <xf numFmtId="173" fontId="5" fillId="0" borderId="0" xfId="836" applyNumberFormat="1" applyFont="1"/>
    <xf numFmtId="170" fontId="6" fillId="0" borderId="0" xfId="0" applyNumberFormat="1" applyFont="1" applyFill="1" applyBorder="1"/>
    <xf numFmtId="179" fontId="5" fillId="0" borderId="0" xfId="0" applyNumberFormat="1" applyFont="1"/>
    <xf numFmtId="10" fontId="5" fillId="0" borderId="0" xfId="0" applyNumberFormat="1" applyFont="1" applyFill="1"/>
    <xf numFmtId="184" fontId="5" fillId="0" borderId="0" xfId="951" applyNumberFormat="1" applyFont="1"/>
    <xf numFmtId="167" fontId="5" fillId="0" borderId="26" xfId="0" applyNumberFormat="1" applyFont="1" applyFill="1" applyBorder="1"/>
    <xf numFmtId="172" fontId="6" fillId="0" borderId="0" xfId="0" applyNumberFormat="1" applyFont="1" applyFill="1" applyBorder="1"/>
    <xf numFmtId="167" fontId="6" fillId="0" borderId="0" xfId="0" applyNumberFormat="1" applyFont="1"/>
    <xf numFmtId="183" fontId="5" fillId="0" borderId="0" xfId="836" applyNumberFormat="1" applyFont="1" applyFill="1" applyBorder="1"/>
    <xf numFmtId="166" fontId="5" fillId="0" borderId="0" xfId="0" applyNumberFormat="1" applyFont="1" applyFill="1"/>
    <xf numFmtId="170" fontId="5" fillId="0" borderId="0" xfId="0" applyNumberFormat="1" applyFont="1" applyFill="1" applyBorder="1"/>
    <xf numFmtId="171" fontId="6" fillId="0" borderId="0" xfId="0" applyNumberFormat="1" applyFont="1" applyFill="1" applyBorder="1"/>
    <xf numFmtId="173" fontId="5" fillId="0" borderId="0" xfId="836" applyNumberFormat="1" applyFont="1" applyFill="1"/>
    <xf numFmtId="169" fontId="5" fillId="0" borderId="26" xfId="0" applyNumberFormat="1" applyFont="1" applyFill="1" applyBorder="1"/>
    <xf numFmtId="169" fontId="5" fillId="0" borderId="0" xfId="0" applyNumberFormat="1" applyFont="1" applyFill="1" applyBorder="1"/>
    <xf numFmtId="10" fontId="5" fillId="0" borderId="0" xfId="951" applyNumberFormat="1" applyFont="1" applyFill="1"/>
    <xf numFmtId="4" fontId="5" fillId="0" borderId="0" xfId="0" applyNumberFormat="1" applyFont="1"/>
    <xf numFmtId="4" fontId="5" fillId="0" borderId="0" xfId="0" applyNumberFormat="1" applyFont="1" applyFill="1"/>
    <xf numFmtId="181" fontId="5" fillId="0" borderId="0" xfId="0" applyNumberFormat="1" applyFont="1" applyFill="1"/>
    <xf numFmtId="49" fontId="6" fillId="73" borderId="15" xfId="836" applyNumberFormat="1" applyFont="1" applyFill="1" applyBorder="1" applyAlignment="1">
      <alignment horizontal="center"/>
    </xf>
    <xf numFmtId="0" fontId="5" fillId="74" borderId="15" xfId="0" applyFont="1" applyFill="1" applyBorder="1"/>
    <xf numFmtId="0" fontId="5" fillId="74" borderId="15" xfId="0" applyFont="1" applyFill="1" applyBorder="1" applyAlignment="1">
      <alignment horizontal="center"/>
    </xf>
    <xf numFmtId="0" fontId="5" fillId="0" borderId="31" xfId="0" applyFont="1" applyBorder="1"/>
    <xf numFmtId="0" fontId="5" fillId="0" borderId="31" xfId="0" applyFont="1" applyBorder="1" applyAlignment="1">
      <alignment horizontal="center"/>
    </xf>
    <xf numFmtId="183" fontId="5" fillId="0" borderId="31" xfId="836" applyNumberFormat="1" applyFont="1" applyBorder="1"/>
    <xf numFmtId="0" fontId="5" fillId="0" borderId="32" xfId="0" applyFont="1" applyBorder="1"/>
    <xf numFmtId="0" fontId="37" fillId="0" borderId="0" xfId="0" applyFont="1"/>
    <xf numFmtId="49" fontId="6" fillId="75" borderId="15" xfId="836" applyNumberFormat="1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15" xfId="0" applyFont="1" applyFill="1" applyBorder="1" applyAlignment="1">
      <alignment horizontal="center"/>
    </xf>
    <xf numFmtId="183" fontId="5" fillId="0" borderId="15" xfId="836" applyNumberFormat="1" applyFont="1" applyFill="1" applyBorder="1"/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166" fontId="5" fillId="75" borderId="0" xfId="836" applyNumberFormat="1" applyFont="1" applyFill="1"/>
    <xf numFmtId="183" fontId="5" fillId="75" borderId="0" xfId="836" applyNumberFormat="1" applyFont="1" applyFill="1" applyBorder="1"/>
    <xf numFmtId="174" fontId="5" fillId="0" borderId="26" xfId="836" applyNumberFormat="1" applyFont="1" applyBorder="1"/>
    <xf numFmtId="0" fontId="39" fillId="0" borderId="0" xfId="0" applyFont="1"/>
    <xf numFmtId="0" fontId="40" fillId="0" borderId="0" xfId="0" applyFont="1" applyFill="1" applyBorder="1"/>
    <xf numFmtId="2" fontId="10" fillId="0" borderId="0" xfId="0" applyNumberFormat="1" applyFont="1" applyFill="1"/>
    <xf numFmtId="187" fontId="5" fillId="0" borderId="0" xfId="0" applyNumberFormat="1" applyFont="1"/>
    <xf numFmtId="167" fontId="42" fillId="0" borderId="0" xfId="0" applyNumberFormat="1" applyFont="1"/>
    <xf numFmtId="167" fontId="43" fillId="0" borderId="0" xfId="0" applyNumberFormat="1" applyFont="1" applyFill="1"/>
    <xf numFmtId="0" fontId="44" fillId="0" borderId="0" xfId="0" applyFont="1"/>
    <xf numFmtId="0" fontId="44" fillId="0" borderId="0" xfId="0" applyFont="1" applyFill="1" applyBorder="1"/>
    <xf numFmtId="0" fontId="44" fillId="0" borderId="0" xfId="0" applyFont="1" applyBorder="1"/>
    <xf numFmtId="166" fontId="44" fillId="0" borderId="0" xfId="836" applyNumberFormat="1" applyFont="1"/>
    <xf numFmtId="167" fontId="44" fillId="0" borderId="0" xfId="0" applyNumberFormat="1" applyFont="1" applyFill="1" applyBorder="1"/>
    <xf numFmtId="167" fontId="44" fillId="0" borderId="0" xfId="0" applyNumberFormat="1" applyFont="1"/>
    <xf numFmtId="10" fontId="42" fillId="0" borderId="0" xfId="0" applyNumberFormat="1" applyFont="1" applyFill="1"/>
    <xf numFmtId="0" fontId="44" fillId="0" borderId="0" xfId="0" applyFont="1" applyFill="1"/>
    <xf numFmtId="167" fontId="44" fillId="0" borderId="0" xfId="0" applyNumberFormat="1" applyFont="1" applyFill="1"/>
    <xf numFmtId="171" fontId="42" fillId="0" borderId="0" xfId="0" applyNumberFormat="1" applyFont="1" applyFill="1"/>
    <xf numFmtId="170" fontId="42" fillId="0" borderId="0" xfId="0" applyNumberFormat="1" applyFont="1" applyFill="1" applyBorder="1"/>
    <xf numFmtId="0" fontId="44" fillId="0" borderId="15" xfId="0" applyFont="1" applyFill="1" applyBorder="1"/>
    <xf numFmtId="0" fontId="44" fillId="0" borderId="15" xfId="0" applyFont="1" applyFill="1" applyBorder="1" applyAlignment="1">
      <alignment horizontal="center"/>
    </xf>
    <xf numFmtId="0" fontId="45" fillId="0" borderId="0" xfId="0" applyFont="1"/>
    <xf numFmtId="0" fontId="45" fillId="0" borderId="0" xfId="0" applyFont="1" applyFill="1" applyBorder="1"/>
    <xf numFmtId="180" fontId="45" fillId="0" borderId="0" xfId="0" applyNumberFormat="1" applyFont="1" applyFill="1" applyBorder="1"/>
    <xf numFmtId="10" fontId="45" fillId="0" borderId="0" xfId="951" applyNumberFormat="1" applyFont="1" applyFill="1" applyBorder="1"/>
    <xf numFmtId="166" fontId="45" fillId="0" borderId="0" xfId="0" applyNumberFormat="1" applyFont="1" applyFill="1" applyBorder="1"/>
    <xf numFmtId="173" fontId="45" fillId="0" borderId="0" xfId="836" applyNumberFormat="1" applyFont="1" applyFill="1" applyBorder="1"/>
    <xf numFmtId="177" fontId="45" fillId="0" borderId="0" xfId="0" applyNumberFormat="1" applyFont="1" applyFill="1" applyBorder="1"/>
    <xf numFmtId="167" fontId="45" fillId="0" borderId="0" xfId="0" applyNumberFormat="1" applyFont="1" applyFill="1" applyBorder="1"/>
    <xf numFmtId="0" fontId="46" fillId="0" borderId="0" xfId="0" applyFont="1"/>
    <xf numFmtId="10" fontId="45" fillId="0" borderId="0" xfId="0" applyNumberFormat="1" applyFont="1" applyFill="1"/>
    <xf numFmtId="167" fontId="45" fillId="0" borderId="0" xfId="0" applyNumberFormat="1" applyFont="1" applyFill="1"/>
    <xf numFmtId="10" fontId="47" fillId="0" borderId="0" xfId="0" applyNumberFormat="1" applyFont="1" applyFill="1"/>
    <xf numFmtId="181" fontId="44" fillId="0" borderId="0" xfId="0" applyNumberFormat="1" applyFont="1" applyBorder="1"/>
    <xf numFmtId="166" fontId="44" fillId="0" borderId="0" xfId="836" quotePrefix="1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14" fontId="44" fillId="0" borderId="0" xfId="0" applyNumberFormat="1" applyFont="1" applyBorder="1" applyAlignment="1">
      <alignment horizontal="center"/>
    </xf>
    <xf numFmtId="0" fontId="49" fillId="0" borderId="25" xfId="0" applyFont="1" applyBorder="1"/>
    <xf numFmtId="0" fontId="48" fillId="0" borderId="25" xfId="0" applyFont="1" applyBorder="1"/>
    <xf numFmtId="2" fontId="10" fillId="0" borderId="0" xfId="951" applyNumberFormat="1" applyFont="1" applyFill="1"/>
    <xf numFmtId="0" fontId="48" fillId="0" borderId="33" xfId="0" applyFont="1" applyBorder="1"/>
    <xf numFmtId="188" fontId="49" fillId="0" borderId="0" xfId="0" applyNumberFormat="1" applyFont="1" applyBorder="1" applyAlignment="1">
      <alignment horizontal="right"/>
    </xf>
    <xf numFmtId="188" fontId="48" fillId="0" borderId="0" xfId="0" applyNumberFormat="1" applyFont="1" applyBorder="1" applyAlignment="1">
      <alignment horizontal="right"/>
    </xf>
    <xf numFmtId="188" fontId="48" fillId="0" borderId="34" xfId="0" applyNumberFormat="1" applyFont="1" applyBorder="1" applyAlignment="1">
      <alignment horizontal="right"/>
    </xf>
    <xf numFmtId="49" fontId="6" fillId="73" borderId="15" xfId="836" quotePrefix="1" applyNumberFormat="1" applyFont="1" applyFill="1" applyBorder="1" applyAlignment="1">
      <alignment horizontal="center"/>
    </xf>
    <xf numFmtId="0" fontId="53" fillId="0" borderId="25" xfId="0" applyFont="1" applyBorder="1"/>
    <xf numFmtId="188" fontId="53" fillId="0" borderId="0" xfId="0" applyNumberFormat="1" applyFont="1" applyBorder="1" applyAlignment="1">
      <alignment horizontal="right"/>
    </xf>
    <xf numFmtId="0" fontId="0" fillId="0" borderId="35" xfId="0" applyBorder="1"/>
    <xf numFmtId="17" fontId="0" fillId="0" borderId="31" xfId="0" quotePrefix="1" applyNumberFormat="1" applyBorder="1" applyAlignment="1">
      <alignment horizontal="right"/>
    </xf>
    <xf numFmtId="188" fontId="49" fillId="0" borderId="36" xfId="0" applyNumberFormat="1" applyFont="1" applyBorder="1" applyAlignment="1">
      <alignment horizontal="right"/>
    </xf>
    <xf numFmtId="0" fontId="0" fillId="0" borderId="37" xfId="0" applyBorder="1"/>
    <xf numFmtId="14" fontId="0" fillId="0" borderId="0" xfId="0" applyNumberFormat="1" applyBorder="1"/>
    <xf numFmtId="188" fontId="49" fillId="0" borderId="38" xfId="0" applyNumberFormat="1" applyFont="1" applyBorder="1" applyAlignment="1">
      <alignment horizontal="right"/>
    </xf>
    <xf numFmtId="0" fontId="0" fillId="0" borderId="39" xfId="0" applyBorder="1"/>
    <xf numFmtId="0" fontId="0" fillId="0" borderId="26" xfId="0" quotePrefix="1" applyBorder="1" applyAlignment="1">
      <alignment horizontal="right"/>
    </xf>
    <xf numFmtId="188" fontId="49" fillId="0" borderId="40" xfId="0" applyNumberFormat="1" applyFont="1" applyBorder="1" applyAlignment="1">
      <alignment horizontal="right"/>
    </xf>
    <xf numFmtId="182" fontId="39" fillId="0" borderId="0" xfId="0" applyNumberFormat="1" applyFont="1"/>
    <xf numFmtId="0" fontId="11" fillId="0" borderId="0" xfId="0" applyFont="1"/>
    <xf numFmtId="188" fontId="0" fillId="0" borderId="0" xfId="0" applyNumberFormat="1"/>
    <xf numFmtId="10" fontId="0" fillId="0" borderId="0" xfId="951" applyNumberFormat="1" applyFont="1"/>
    <xf numFmtId="10" fontId="44" fillId="0" borderId="0" xfId="951" applyNumberFormat="1" applyFont="1"/>
    <xf numFmtId="183" fontId="5" fillId="0" borderId="0" xfId="836" applyNumberFormat="1" applyFont="1" applyBorder="1"/>
    <xf numFmtId="49" fontId="6" fillId="0" borderId="0" xfId="836" quotePrefix="1" applyNumberFormat="1" applyFont="1" applyFill="1" applyBorder="1" applyAlignment="1">
      <alignment horizontal="center"/>
    </xf>
    <xf numFmtId="166" fontId="5" fillId="0" borderId="0" xfId="836" applyNumberFormat="1" applyFont="1" applyFill="1" applyBorder="1"/>
    <xf numFmtId="166" fontId="6" fillId="0" borderId="0" xfId="836" applyNumberFormat="1" applyFont="1" applyFill="1" applyBorder="1"/>
    <xf numFmtId="0" fontId="49" fillId="0" borderId="0" xfId="0" applyFont="1"/>
    <xf numFmtId="0" fontId="49" fillId="0" borderId="0" xfId="0" applyFont="1" applyAlignment="1">
      <alignment horizontal="center"/>
    </xf>
    <xf numFmtId="0" fontId="49" fillId="76" borderId="0" xfId="0" applyFont="1" applyFill="1"/>
    <xf numFmtId="0" fontId="48" fillId="0" borderId="0" xfId="0" applyFont="1"/>
    <xf numFmtId="0" fontId="48" fillId="0" borderId="0" xfId="0" applyFont="1" applyAlignment="1">
      <alignment horizontal="justify"/>
    </xf>
    <xf numFmtId="183" fontId="49" fillId="0" borderId="0" xfId="0" applyNumberFormat="1" applyFont="1"/>
    <xf numFmtId="3" fontId="49" fillId="0" borderId="0" xfId="0" applyNumberFormat="1" applyFont="1"/>
    <xf numFmtId="188" fontId="49" fillId="0" borderId="0" xfId="0" applyNumberFormat="1" applyFont="1"/>
    <xf numFmtId="186" fontId="49" fillId="0" borderId="0" xfId="951" applyNumberFormat="1" applyFont="1"/>
    <xf numFmtId="0" fontId="49" fillId="0" borderId="0" xfId="0" applyFont="1" applyAlignment="1">
      <alignment horizontal="justify"/>
    </xf>
    <xf numFmtId="0" fontId="54" fillId="0" borderId="0" xfId="0" applyFont="1" applyAlignment="1">
      <alignment horizontal="justify"/>
    </xf>
    <xf numFmtId="186" fontId="5" fillId="0" borderId="31" xfId="951" applyNumberFormat="1" applyFont="1" applyBorder="1"/>
    <xf numFmtId="188" fontId="49" fillId="0" borderId="37" xfId="0" applyNumberFormat="1" applyFont="1" applyBorder="1" applyAlignment="1">
      <alignment horizontal="right" vertical="center"/>
    </xf>
    <xf numFmtId="186" fontId="49" fillId="0" borderId="41" xfId="951" applyNumberFormat="1" applyFont="1" applyBorder="1" applyAlignment="1">
      <alignment vertical="center"/>
    </xf>
    <xf numFmtId="180" fontId="38" fillId="0" borderId="0" xfId="0" applyNumberFormat="1" applyFont="1"/>
    <xf numFmtId="186" fontId="45" fillId="0" borderId="0" xfId="951" applyNumberFormat="1" applyFont="1" applyFill="1" applyBorder="1"/>
    <xf numFmtId="17" fontId="48" fillId="98" borderId="44" xfId="0" quotePrefix="1" applyNumberFormat="1" applyFont="1" applyFill="1" applyBorder="1" applyAlignment="1">
      <alignment horizontal="left" vertical="center" wrapText="1"/>
    </xf>
    <xf numFmtId="0" fontId="49" fillId="0" borderId="0" xfId="0" applyFont="1" applyFill="1"/>
    <xf numFmtId="1" fontId="49" fillId="0" borderId="0" xfId="0" applyNumberFormat="1" applyFont="1" applyFill="1"/>
    <xf numFmtId="0" fontId="49" fillId="0" borderId="0" xfId="0" applyFont="1" applyAlignment="1">
      <alignment horizontal="right"/>
    </xf>
    <xf numFmtId="0" fontId="49" fillId="0" borderId="0" xfId="0" applyFont="1" applyFill="1" applyAlignment="1">
      <alignment horizontal="right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39" fillId="0" borderId="0" xfId="0" applyFont="1" applyFill="1"/>
    <xf numFmtId="3" fontId="49" fillId="0" borderId="0" xfId="0" applyNumberFormat="1" applyFont="1" applyFill="1" applyBorder="1"/>
    <xf numFmtId="3" fontId="48" fillId="0" borderId="0" xfId="0" applyNumberFormat="1" applyFont="1" applyBorder="1"/>
    <xf numFmtId="0" fontId="49" fillId="0" borderId="25" xfId="0" applyFont="1" applyBorder="1" applyAlignment="1">
      <alignment vertical="center"/>
    </xf>
    <xf numFmtId="166" fontId="0" fillId="0" borderId="0" xfId="828" applyNumberFormat="1" applyFont="1"/>
    <xf numFmtId="166" fontId="0" fillId="0" borderId="0" xfId="0" applyNumberFormat="1"/>
    <xf numFmtId="0" fontId="48" fillId="98" borderId="47" xfId="0" applyFont="1" applyFill="1" applyBorder="1" applyAlignment="1">
      <alignment vertical="center"/>
    </xf>
    <xf numFmtId="0" fontId="49" fillId="98" borderId="15" xfId="0" applyFont="1" applyFill="1" applyBorder="1" applyAlignment="1">
      <alignment horizontal="center" vertical="center"/>
    </xf>
    <xf numFmtId="0" fontId="49" fillId="98" borderId="15" xfId="0" applyFont="1" applyFill="1" applyBorder="1" applyAlignment="1">
      <alignment vertical="center"/>
    </xf>
    <xf numFmtId="0" fontId="49" fillId="98" borderId="48" xfId="0" applyFont="1" applyFill="1" applyBorder="1" applyAlignment="1">
      <alignment horizontal="right" vertical="center"/>
    </xf>
    <xf numFmtId="0" fontId="48" fillId="98" borderId="50" xfId="0" applyFont="1" applyFill="1" applyBorder="1" applyAlignment="1">
      <alignment vertical="center"/>
    </xf>
    <xf numFmtId="188" fontId="48" fillId="98" borderId="51" xfId="0" applyNumberFormat="1" applyFont="1" applyFill="1" applyBorder="1" applyAlignment="1">
      <alignment horizontal="right" vertical="center"/>
    </xf>
    <xf numFmtId="186" fontId="48" fillId="98" borderId="52" xfId="951" applyNumberFormat="1" applyFont="1" applyFill="1" applyBorder="1" applyAlignment="1">
      <alignment horizontal="right" vertical="center" wrapText="1"/>
    </xf>
    <xf numFmtId="0" fontId="48" fillId="0" borderId="25" xfId="0" applyFont="1" applyBorder="1" applyAlignment="1">
      <alignment vertical="center"/>
    </xf>
    <xf numFmtId="188" fontId="48" fillId="0" borderId="46" xfId="0" applyNumberFormat="1" applyFont="1" applyBorder="1" applyAlignment="1">
      <alignment horizontal="right" vertical="center"/>
    </xf>
    <xf numFmtId="17" fontId="48" fillId="98" borderId="33" xfId="0" quotePrefix="1" applyNumberFormat="1" applyFont="1" applyFill="1" applyBorder="1" applyAlignment="1">
      <alignment horizontal="left" vertical="center" wrapText="1"/>
    </xf>
    <xf numFmtId="3" fontId="48" fillId="98" borderId="49" xfId="0" applyNumberFormat="1" applyFont="1" applyFill="1" applyBorder="1" applyAlignment="1">
      <alignment horizontal="right" vertical="center"/>
    </xf>
    <xf numFmtId="0" fontId="48" fillId="98" borderId="44" xfId="0" applyFont="1" applyFill="1" applyBorder="1" applyAlignment="1">
      <alignment horizontal="left" vertical="center" wrapText="1"/>
    </xf>
    <xf numFmtId="0" fontId="49" fillId="0" borderId="46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8" fillId="98" borderId="44" xfId="0" quotePrefix="1" applyFont="1" applyFill="1" applyBorder="1" applyAlignment="1">
      <alignment horizontal="left" vertical="center" wrapText="1"/>
    </xf>
    <xf numFmtId="0" fontId="48" fillId="98" borderId="54" xfId="0" applyFont="1" applyFill="1" applyBorder="1" applyAlignment="1">
      <alignment horizontal="left" vertical="center" wrapText="1"/>
    </xf>
    <xf numFmtId="17" fontId="48" fillId="98" borderId="53" xfId="0" applyNumberFormat="1" applyFont="1" applyFill="1" applyBorder="1" applyAlignment="1">
      <alignment horizontal="center" vertical="center" wrapText="1"/>
    </xf>
    <xf numFmtId="17" fontId="49" fillId="0" borderId="37" xfId="0" applyNumberFormat="1" applyFont="1" applyFill="1" applyBorder="1" applyAlignment="1">
      <alignment horizontal="center" vertical="center" wrapText="1"/>
    </xf>
    <xf numFmtId="17" fontId="49" fillId="0" borderId="41" xfId="0" applyNumberFormat="1" applyFont="1" applyFill="1" applyBorder="1" applyAlignment="1">
      <alignment horizontal="center" vertical="center" wrapText="1"/>
    </xf>
    <xf numFmtId="17" fontId="48" fillId="98" borderId="53" xfId="0" quotePrefix="1" applyNumberFormat="1" applyFont="1" applyFill="1" applyBorder="1" applyAlignment="1">
      <alignment horizontal="center" vertical="center" wrapText="1"/>
    </xf>
    <xf numFmtId="2" fontId="49" fillId="0" borderId="46" xfId="0" applyNumberFormat="1" applyFont="1" applyBorder="1" applyAlignment="1">
      <alignment vertical="center"/>
    </xf>
    <xf numFmtId="186" fontId="49" fillId="0" borderId="41" xfId="951" applyNumberFormat="1" applyFont="1" applyBorder="1" applyAlignment="1">
      <alignment horizontal="right" vertical="center" wrapText="1"/>
    </xf>
    <xf numFmtId="0" fontId="48" fillId="0" borderId="25" xfId="0" applyFont="1" applyFill="1" applyBorder="1" applyAlignment="1">
      <alignment horizontal="left" vertical="center" wrapText="1"/>
    </xf>
    <xf numFmtId="0" fontId="49" fillId="0" borderId="41" xfId="0" applyFont="1" applyFill="1" applyBorder="1" applyAlignment="1">
      <alignment horizontal="center" vertical="center" wrapText="1"/>
    </xf>
    <xf numFmtId="188" fontId="49" fillId="0" borderId="46" xfId="0" applyNumberFormat="1" applyFont="1" applyBorder="1" applyAlignment="1">
      <alignment horizontal="right" vertical="center"/>
    </xf>
    <xf numFmtId="0" fontId="49" fillId="0" borderId="55" xfId="0" applyFont="1" applyBorder="1" applyAlignment="1">
      <alignment vertical="center"/>
    </xf>
    <xf numFmtId="188" fontId="49" fillId="0" borderId="32" xfId="0" applyNumberFormat="1" applyFont="1" applyBorder="1" applyAlignment="1">
      <alignment horizontal="right" vertical="center"/>
    </xf>
    <xf numFmtId="186" fontId="49" fillId="0" borderId="56" xfId="951" applyNumberFormat="1" applyFont="1" applyBorder="1" applyAlignment="1">
      <alignment horizontal="right" vertical="center" wrapText="1"/>
    </xf>
    <xf numFmtId="0" fontId="49" fillId="0" borderId="57" xfId="0" applyFont="1" applyBorder="1" applyAlignment="1">
      <alignment vertical="center"/>
    </xf>
    <xf numFmtId="0" fontId="49" fillId="0" borderId="25" xfId="0" applyFont="1" applyBorder="1" applyAlignment="1">
      <alignment horizontal="left" vertical="center"/>
    </xf>
    <xf numFmtId="3" fontId="49" fillId="0" borderId="46" xfId="0" applyNumberFormat="1" applyFont="1" applyBorder="1" applyAlignment="1">
      <alignment horizontal="right" vertical="center"/>
    </xf>
    <xf numFmtId="10" fontId="49" fillId="0" borderId="41" xfId="951" applyNumberFormat="1" applyFont="1" applyBorder="1" applyAlignment="1">
      <alignment horizontal="right" vertical="center" wrapText="1"/>
    </xf>
    <xf numFmtId="0" fontId="48" fillId="98" borderId="47" xfId="0" applyFont="1" applyFill="1" applyBorder="1" applyAlignment="1">
      <alignment horizontal="left" vertical="center"/>
    </xf>
    <xf numFmtId="186" fontId="48" fillId="98" borderId="48" xfId="951" applyNumberFormat="1" applyFont="1" applyFill="1" applyBorder="1" applyAlignment="1">
      <alignment horizontal="right" vertical="center" wrapText="1"/>
    </xf>
    <xf numFmtId="0" fontId="49" fillId="0" borderId="46" xfId="0" applyFont="1" applyBorder="1" applyAlignment="1">
      <alignment vertical="center"/>
    </xf>
    <xf numFmtId="3" fontId="49" fillId="0" borderId="32" xfId="0" applyNumberFormat="1" applyFont="1" applyBorder="1" applyAlignment="1">
      <alignment horizontal="right" vertical="center"/>
    </xf>
    <xf numFmtId="0" fontId="49" fillId="0" borderId="32" xfId="0" applyFont="1" applyBorder="1" applyAlignment="1">
      <alignment horizontal="right" vertical="center"/>
    </xf>
    <xf numFmtId="10" fontId="49" fillId="0" borderId="56" xfId="951" applyNumberFormat="1" applyFont="1" applyBorder="1" applyAlignment="1">
      <alignment horizontal="right" vertical="center" wrapText="1"/>
    </xf>
    <xf numFmtId="0" fontId="48" fillId="0" borderId="25" xfId="0" applyFont="1" applyFill="1" applyBorder="1" applyAlignment="1">
      <alignment vertical="center" wrapText="1"/>
    </xf>
    <xf numFmtId="183" fontId="49" fillId="0" borderId="46" xfId="836" applyNumberFormat="1" applyFont="1" applyBorder="1" applyAlignment="1">
      <alignment vertical="center"/>
    </xf>
    <xf numFmtId="183" fontId="49" fillId="0" borderId="0" xfId="836" applyNumberFormat="1" applyFont="1" applyBorder="1" applyAlignment="1">
      <alignment vertical="center"/>
    </xf>
    <xf numFmtId="183" fontId="48" fillId="98" borderId="15" xfId="0" applyNumberFormat="1" applyFont="1" applyFill="1" applyBorder="1" applyAlignment="1">
      <alignment vertical="center"/>
    </xf>
    <xf numFmtId="183" fontId="48" fillId="98" borderId="58" xfId="0" applyNumberFormat="1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183" fontId="48" fillId="98" borderId="51" xfId="0" applyNumberFormat="1" applyFont="1" applyFill="1" applyBorder="1" applyAlignment="1">
      <alignment vertical="center"/>
    </xf>
    <xf numFmtId="183" fontId="48" fillId="98" borderId="59" xfId="0" applyNumberFormat="1" applyFont="1" applyFill="1" applyBorder="1" applyAlignment="1">
      <alignment vertical="center"/>
    </xf>
    <xf numFmtId="0" fontId="49" fillId="0" borderId="41" xfId="0" applyFont="1" applyBorder="1" applyAlignment="1">
      <alignment vertical="center"/>
    </xf>
    <xf numFmtId="0" fontId="49" fillId="0" borderId="33" xfId="0" applyFont="1" applyBorder="1" applyAlignment="1">
      <alignment vertical="center"/>
    </xf>
    <xf numFmtId="0" fontId="49" fillId="0" borderId="49" xfId="0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4" fillId="0" borderId="26" xfId="0" applyFont="1" applyBorder="1"/>
    <xf numFmtId="3" fontId="4" fillId="0" borderId="26" xfId="0" applyNumberFormat="1" applyFont="1" applyBorder="1"/>
    <xf numFmtId="3" fontId="41" fillId="0" borderId="0" xfId="0" applyNumberFormat="1" applyFont="1"/>
    <xf numFmtId="0" fontId="91" fillId="0" borderId="0" xfId="0" applyFont="1"/>
    <xf numFmtId="0" fontId="49" fillId="0" borderId="0" xfId="904" applyFont="1" applyFill="1" applyBorder="1"/>
    <xf numFmtId="3" fontId="49" fillId="0" borderId="0" xfId="904" applyNumberFormat="1" applyFont="1" applyFill="1" applyBorder="1"/>
    <xf numFmtId="0" fontId="48" fillId="0" borderId="0" xfId="904" applyFont="1" applyFill="1" applyBorder="1"/>
    <xf numFmtId="3" fontId="49" fillId="0" borderId="62" xfId="904" applyNumberFormat="1" applyFont="1" applyFill="1" applyBorder="1" applyAlignment="1">
      <alignment vertical="center"/>
    </xf>
    <xf numFmtId="0" fontId="48" fillId="77" borderId="62" xfId="904" applyFont="1" applyFill="1" applyBorder="1" applyAlignment="1">
      <alignment horizontal="center" vertical="center"/>
    </xf>
    <xf numFmtId="3" fontId="48" fillId="77" borderId="62" xfId="904" applyNumberFormat="1" applyFont="1" applyFill="1" applyBorder="1" applyAlignment="1">
      <alignment vertical="center"/>
    </xf>
    <xf numFmtId="0" fontId="48" fillId="0" borderId="0" xfId="904" applyFont="1" applyFill="1" applyBorder="1" applyAlignment="1">
      <alignment horizontal="center" vertical="center"/>
    </xf>
    <xf numFmtId="3" fontId="48" fillId="0" borderId="62" xfId="904" applyNumberFormat="1" applyFont="1" applyFill="1" applyBorder="1" applyAlignment="1">
      <alignment vertical="center"/>
    </xf>
    <xf numFmtId="0" fontId="49" fillId="0" borderId="0" xfId="904" applyFont="1" applyAlignment="1"/>
    <xf numFmtId="0" fontId="48" fillId="78" borderId="39" xfId="71" applyFont="1" applyFill="1" applyBorder="1" applyAlignment="1">
      <alignment vertical="center" wrapText="1"/>
    </xf>
    <xf numFmtId="0" fontId="49" fillId="0" borderId="0" xfId="904" applyFont="1" applyAlignment="1">
      <alignment horizontal="center"/>
    </xf>
    <xf numFmtId="189" fontId="48" fillId="77" borderId="62" xfId="904" applyNumberFormat="1" applyFont="1" applyFill="1" applyBorder="1" applyAlignment="1">
      <alignment horizontal="center" vertical="justify"/>
    </xf>
    <xf numFmtId="3" fontId="48" fillId="77" borderId="62" xfId="904" applyNumberFormat="1" applyFont="1" applyFill="1" applyBorder="1" applyAlignment="1">
      <alignment horizontal="center" vertical="center"/>
    </xf>
    <xf numFmtId="3" fontId="49" fillId="0" borderId="0" xfId="904" applyNumberFormat="1" applyFont="1" applyAlignment="1"/>
    <xf numFmtId="3" fontId="49" fillId="77" borderId="62" xfId="904" applyNumberFormat="1" applyFont="1" applyFill="1" applyBorder="1" applyAlignment="1">
      <alignment vertical="center"/>
    </xf>
    <xf numFmtId="0" fontId="49" fillId="0" borderId="0" xfId="904" applyFont="1" applyFill="1" applyAlignment="1"/>
    <xf numFmtId="0" fontId="49" fillId="0" borderId="64" xfId="904" applyFont="1" applyFill="1" applyBorder="1" applyAlignment="1">
      <alignment horizontal="center" vertical="center"/>
    </xf>
    <xf numFmtId="0" fontId="49" fillId="0" borderId="65" xfId="904" applyFont="1" applyFill="1" applyBorder="1" applyAlignment="1">
      <alignment horizontal="center" vertical="center"/>
    </xf>
    <xf numFmtId="3" fontId="49" fillId="0" borderId="64" xfId="904" applyNumberFormat="1" applyFont="1" applyFill="1" applyBorder="1" applyAlignment="1">
      <alignment horizontal="center" vertical="center"/>
    </xf>
    <xf numFmtId="0" fontId="48" fillId="0" borderId="66" xfId="904" applyFont="1" applyFill="1" applyBorder="1" applyAlignment="1">
      <alignment horizontal="center" vertical="center"/>
    </xf>
    <xf numFmtId="4" fontId="49" fillId="0" borderId="62" xfId="904" applyNumberFormat="1" applyFont="1" applyFill="1" applyBorder="1" applyAlignment="1">
      <alignment vertical="center"/>
    </xf>
    <xf numFmtId="4" fontId="48" fillId="77" borderId="62" xfId="904" applyNumberFormat="1" applyFont="1" applyFill="1" applyBorder="1" applyAlignment="1">
      <alignment vertical="center"/>
    </xf>
    <xf numFmtId="0" fontId="48" fillId="0" borderId="67" xfId="904" applyFont="1" applyFill="1" applyBorder="1" applyAlignment="1">
      <alignment horizontal="left" vertical="center"/>
    </xf>
    <xf numFmtId="0" fontId="55" fillId="0" borderId="68" xfId="903" applyFont="1" applyFill="1" applyBorder="1"/>
    <xf numFmtId="0" fontId="55" fillId="0" borderId="0" xfId="903" applyFont="1" applyFill="1" applyBorder="1"/>
    <xf numFmtId="3" fontId="55" fillId="0" borderId="68" xfId="903" applyNumberFormat="1" applyFont="1" applyFill="1" applyBorder="1"/>
    <xf numFmtId="3" fontId="55" fillId="0" borderId="0" xfId="903" applyNumberFormat="1" applyFont="1" applyFill="1" applyBorder="1"/>
    <xf numFmtId="0" fontId="48" fillId="0" borderId="64" xfId="904" applyFont="1" applyFill="1" applyBorder="1" applyAlignment="1">
      <alignment horizontal="center" vertical="center"/>
    </xf>
    <xf numFmtId="0" fontId="48" fillId="0" borderId="65" xfId="904" applyFont="1" applyFill="1" applyBorder="1" applyAlignment="1">
      <alignment horizontal="center" vertical="center"/>
    </xf>
    <xf numFmtId="0" fontId="49" fillId="0" borderId="0" xfId="903" applyFont="1" applyFill="1" applyBorder="1" applyAlignment="1">
      <alignment vertical="center"/>
    </xf>
    <xf numFmtId="3" fontId="49" fillId="0" borderId="0" xfId="903" applyNumberFormat="1" applyFont="1" applyFill="1" applyBorder="1" applyAlignment="1">
      <alignment vertical="center"/>
    </xf>
    <xf numFmtId="3" fontId="49" fillId="0" borderId="68" xfId="903" applyNumberFormat="1" applyFont="1" applyFill="1" applyBorder="1" applyAlignment="1">
      <alignment vertical="center"/>
    </xf>
    <xf numFmtId="0" fontId="49" fillId="0" borderId="15" xfId="904" applyFont="1" applyFill="1" applyBorder="1" applyAlignment="1" applyProtection="1">
      <alignment vertical="center"/>
      <protection locked="0"/>
    </xf>
    <xf numFmtId="0" fontId="49" fillId="0" borderId="69" xfId="904" applyFont="1" applyFill="1" applyBorder="1" applyAlignment="1" applyProtection="1">
      <alignment vertical="center"/>
      <protection locked="0"/>
    </xf>
    <xf numFmtId="0" fontId="49" fillId="0" borderId="15" xfId="904" applyFont="1" applyFill="1" applyBorder="1" applyAlignment="1" applyProtection="1">
      <alignment vertical="center"/>
    </xf>
    <xf numFmtId="0" fontId="49" fillId="0" borderId="69" xfId="904" applyFont="1" applyFill="1" applyBorder="1" applyAlignment="1" applyProtection="1">
      <alignment vertical="center"/>
    </xf>
    <xf numFmtId="0" fontId="49" fillId="0" borderId="0" xfId="904" applyFont="1" applyFill="1" applyBorder="1" applyAlignment="1" applyProtection="1">
      <alignment horizontal="right" vertical="center"/>
    </xf>
    <xf numFmtId="0" fontId="49" fillId="0" borderId="68" xfId="904" applyFont="1" applyFill="1" applyBorder="1" applyAlignment="1" applyProtection="1">
      <alignment horizontal="right" vertical="center"/>
    </xf>
    <xf numFmtId="0" fontId="38" fillId="0" borderId="0" xfId="904" applyFont="1"/>
    <xf numFmtId="0" fontId="11" fillId="0" borderId="0" xfId="904" applyFont="1" applyAlignment="1">
      <alignment horizontal="center"/>
    </xf>
    <xf numFmtId="0" fontId="11" fillId="0" borderId="0" xfId="904" applyFont="1"/>
    <xf numFmtId="0" fontId="11" fillId="0" borderId="0" xfId="904" applyFont="1" applyAlignment="1">
      <alignment wrapText="1"/>
    </xf>
    <xf numFmtId="0" fontId="11" fillId="0" borderId="68" xfId="904" applyFont="1" applyBorder="1" applyAlignment="1">
      <alignment wrapText="1"/>
    </xf>
    <xf numFmtId="191" fontId="48" fillId="77" borderId="64" xfId="840" applyNumberFormat="1" applyFont="1" applyFill="1" applyBorder="1" applyAlignment="1">
      <alignment horizontal="center" vertical="center" wrapText="1"/>
    </xf>
    <xf numFmtId="3" fontId="11" fillId="0" borderId="0" xfId="904" applyNumberFormat="1" applyFont="1"/>
    <xf numFmtId="0" fontId="0" fillId="0" borderId="0" xfId="0" applyBorder="1"/>
    <xf numFmtId="0" fontId="92" fillId="0" borderId="0" xfId="0" applyFont="1"/>
    <xf numFmtId="183" fontId="92" fillId="0" borderId="0" xfId="0" applyNumberFormat="1" applyFont="1"/>
    <xf numFmtId="186" fontId="92" fillId="0" borderId="0" xfId="0" applyNumberFormat="1" applyFont="1"/>
    <xf numFmtId="188" fontId="48" fillId="98" borderId="70" xfId="0" applyNumberFormat="1" applyFont="1" applyFill="1" applyBorder="1" applyAlignment="1">
      <alignment horizontal="right" vertical="center"/>
    </xf>
    <xf numFmtId="186" fontId="48" fillId="98" borderId="52" xfId="951" applyNumberFormat="1" applyFont="1" applyFill="1" applyBorder="1" applyAlignment="1">
      <alignment vertical="center"/>
    </xf>
    <xf numFmtId="0" fontId="48" fillId="98" borderId="53" xfId="0" applyFont="1" applyFill="1" applyBorder="1" applyAlignment="1">
      <alignment horizontal="center" vertical="center" wrapText="1"/>
    </xf>
    <xf numFmtId="2" fontId="49" fillId="0" borderId="49" xfId="0" applyNumberFormat="1" applyFont="1" applyBorder="1" applyAlignment="1">
      <alignment vertical="center"/>
    </xf>
    <xf numFmtId="186" fontId="49" fillId="0" borderId="42" xfId="951" applyNumberFormat="1" applyFont="1" applyBorder="1" applyAlignment="1">
      <alignment horizontal="right" vertical="center" wrapText="1"/>
    </xf>
    <xf numFmtId="0" fontId="85" fillId="0" borderId="0" xfId="904" applyFont="1" applyFill="1"/>
    <xf numFmtId="189" fontId="48" fillId="77" borderId="60" xfId="0" applyNumberFormat="1" applyFont="1" applyFill="1" applyBorder="1" applyAlignment="1">
      <alignment horizontal="center" vertical="center"/>
    </xf>
    <xf numFmtId="190" fontId="48" fillId="77" borderId="61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 indent="1"/>
    </xf>
    <xf numFmtId="0" fontId="48" fillId="0" borderId="0" xfId="0" applyFont="1" applyFill="1" applyBorder="1" applyAlignment="1">
      <alignment horizontal="left" vertical="center" indent="2"/>
    </xf>
    <xf numFmtId="0" fontId="49" fillId="0" borderId="62" xfId="0" applyFont="1" applyFill="1" applyBorder="1" applyAlignment="1">
      <alignment horizontal="left" vertical="center" indent="3"/>
    </xf>
    <xf numFmtId="3" fontId="49" fillId="0" borderId="62" xfId="0" applyNumberFormat="1" applyFont="1" applyFill="1" applyBorder="1" applyAlignment="1">
      <alignment vertical="center"/>
    </xf>
    <xf numFmtId="0" fontId="49" fillId="0" borderId="62" xfId="0" applyFont="1" applyFill="1" applyBorder="1" applyAlignment="1">
      <alignment horizontal="center" vertical="center"/>
    </xf>
    <xf numFmtId="0" fontId="48" fillId="77" borderId="62" xfId="0" applyFont="1" applyFill="1" applyBorder="1" applyAlignment="1">
      <alignment horizontal="left" vertical="justify" indent="2"/>
    </xf>
    <xf numFmtId="0" fontId="48" fillId="77" borderId="62" xfId="0" applyFont="1" applyFill="1" applyBorder="1" applyAlignment="1">
      <alignment horizontal="center" vertical="center"/>
    </xf>
    <xf numFmtId="3" fontId="48" fillId="77" borderId="62" xfId="0" applyNumberFormat="1" applyFont="1" applyFill="1" applyBorder="1" applyAlignment="1">
      <alignment vertical="center"/>
    </xf>
    <xf numFmtId="0" fontId="49" fillId="0" borderId="62" xfId="0" applyFont="1" applyFill="1" applyBorder="1" applyAlignment="1">
      <alignment horizontal="left" vertical="justify" indent="3"/>
    </xf>
    <xf numFmtId="0" fontId="48" fillId="0" borderId="0" xfId="0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vertical="center"/>
    </xf>
    <xf numFmtId="0" fontId="48" fillId="77" borderId="62" xfId="0" applyFont="1" applyFill="1" applyBorder="1" applyAlignment="1">
      <alignment horizontal="left" vertical="center" indent="2"/>
    </xf>
    <xf numFmtId="0" fontId="49" fillId="0" borderId="0" xfId="0" applyFont="1" applyFill="1" applyBorder="1" applyAlignment="1">
      <alignment horizontal="left" vertical="center" indent="3"/>
    </xf>
    <xf numFmtId="3" fontId="49" fillId="0" borderId="0" xfId="0" applyNumberFormat="1" applyFont="1" applyFill="1" applyBorder="1" applyAlignment="1">
      <alignment vertical="center"/>
    </xf>
    <xf numFmtId="0" fontId="48" fillId="77" borderId="62" xfId="0" applyFont="1" applyFill="1" applyBorder="1" applyAlignment="1">
      <alignment horizontal="left" vertical="center" indent="3"/>
    </xf>
    <xf numFmtId="0" fontId="49" fillId="0" borderId="0" xfId="0" applyFont="1" applyFill="1" applyBorder="1" applyAlignment="1">
      <alignment horizontal="left" vertical="center" indent="1"/>
    </xf>
    <xf numFmtId="0" fontId="49" fillId="0" borderId="0" xfId="0" applyFont="1" applyFill="1" applyBorder="1" applyAlignment="1">
      <alignment horizontal="left" vertical="center" indent="2"/>
    </xf>
    <xf numFmtId="0" fontId="48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 indent="3"/>
    </xf>
    <xf numFmtId="0" fontId="48" fillId="0" borderId="64" xfId="0" applyFont="1" applyFill="1" applyBorder="1" applyAlignment="1">
      <alignment horizontal="left" vertical="center"/>
    </xf>
    <xf numFmtId="0" fontId="48" fillId="0" borderId="62" xfId="0" applyFont="1" applyFill="1" applyBorder="1" applyAlignment="1">
      <alignment horizontal="left" vertical="center" wrapText="1" indent="3"/>
    </xf>
    <xf numFmtId="3" fontId="48" fillId="0" borderId="62" xfId="0" applyNumberFormat="1" applyFont="1" applyFill="1" applyBorder="1" applyAlignment="1">
      <alignment vertical="center"/>
    </xf>
    <xf numFmtId="0" fontId="48" fillId="0" borderId="62" xfId="0" applyFont="1" applyFill="1" applyBorder="1" applyAlignment="1">
      <alignment horizontal="left" vertical="center" indent="3"/>
    </xf>
    <xf numFmtId="0" fontId="49" fillId="77" borderId="62" xfId="0" applyFont="1" applyFill="1" applyBorder="1" applyAlignment="1">
      <alignment horizontal="center" vertical="center"/>
    </xf>
    <xf numFmtId="0" fontId="49" fillId="0" borderId="0" xfId="0" applyFont="1" applyAlignment="1"/>
    <xf numFmtId="189" fontId="48" fillId="77" borderId="62" xfId="0" applyNumberFormat="1" applyFont="1" applyFill="1" applyBorder="1" applyAlignment="1">
      <alignment horizontal="center" vertical="center"/>
    </xf>
    <xf numFmtId="0" fontId="49" fillId="77" borderId="62" xfId="0" applyFont="1" applyFill="1" applyBorder="1" applyAlignment="1">
      <alignment horizontal="left" vertical="center" indent="3"/>
    </xf>
    <xf numFmtId="3" fontId="48" fillId="77" borderId="62" xfId="0" applyNumberFormat="1" applyFont="1" applyFill="1" applyBorder="1" applyAlignment="1">
      <alignment horizontal="center" vertical="center"/>
    </xf>
    <xf numFmtId="49" fontId="49" fillId="0" borderId="62" xfId="0" applyNumberFormat="1" applyFont="1" applyFill="1" applyBorder="1" applyAlignment="1">
      <alignment horizontal="center" vertical="center"/>
    </xf>
    <xf numFmtId="0" fontId="49" fillId="77" borderId="62" xfId="0" applyFont="1" applyFill="1" applyBorder="1" applyAlignment="1">
      <alignment vertical="center"/>
    </xf>
    <xf numFmtId="3" fontId="49" fillId="77" borderId="62" xfId="0" applyNumberFormat="1" applyFont="1" applyFill="1" applyBorder="1" applyAlignment="1">
      <alignment vertical="center"/>
    </xf>
    <xf numFmtId="0" fontId="49" fillId="0" borderId="62" xfId="0" applyFont="1" applyFill="1" applyBorder="1" applyAlignment="1">
      <alignment horizontal="left" vertical="center" indent="2"/>
    </xf>
    <xf numFmtId="0" fontId="49" fillId="0" borderId="72" xfId="0" applyFont="1" applyFill="1" applyBorder="1" applyAlignment="1">
      <alignment horizontal="center" vertical="center"/>
    </xf>
    <xf numFmtId="0" fontId="49" fillId="0" borderId="64" xfId="0" applyFont="1" applyFill="1" applyBorder="1" applyAlignment="1">
      <alignment horizontal="center" vertical="center"/>
    </xf>
    <xf numFmtId="0" fontId="49" fillId="0" borderId="65" xfId="0" applyFont="1" applyFill="1" applyBorder="1" applyAlignment="1">
      <alignment horizontal="center" vertical="center"/>
    </xf>
    <xf numFmtId="0" fontId="48" fillId="0" borderId="62" xfId="0" applyFont="1" applyFill="1" applyBorder="1" applyAlignment="1">
      <alignment horizontal="left" vertical="center" wrapText="1" indent="2"/>
    </xf>
    <xf numFmtId="3" fontId="49" fillId="0" borderId="64" xfId="0" applyNumberFormat="1" applyFont="1" applyFill="1" applyBorder="1" applyAlignment="1">
      <alignment horizontal="center" vertical="center"/>
    </xf>
    <xf numFmtId="0" fontId="48" fillId="0" borderId="66" xfId="0" applyFont="1" applyFill="1" applyBorder="1" applyAlignment="1">
      <alignment horizontal="center" vertical="center"/>
    </xf>
    <xf numFmtId="0" fontId="48" fillId="77" borderId="62" xfId="0" applyFont="1" applyFill="1" applyBorder="1" applyAlignment="1">
      <alignment horizontal="left" vertical="center" wrapText="1" indent="3"/>
    </xf>
    <xf numFmtId="4" fontId="48" fillId="77" borderId="62" xfId="0" applyNumberFormat="1" applyFont="1" applyFill="1" applyBorder="1" applyAlignment="1">
      <alignment vertical="center"/>
    </xf>
    <xf numFmtId="0" fontId="48" fillId="0" borderId="73" xfId="0" applyFont="1" applyFill="1" applyBorder="1" applyAlignment="1">
      <alignment horizontal="center" vertical="center"/>
    </xf>
    <xf numFmtId="0" fontId="48" fillId="0" borderId="62" xfId="0" applyFont="1" applyFill="1" applyBorder="1" applyAlignment="1">
      <alignment horizontal="left" vertical="center" wrapText="1"/>
    </xf>
    <xf numFmtId="0" fontId="48" fillId="0" borderId="62" xfId="0" applyFont="1" applyFill="1" applyBorder="1" applyAlignment="1">
      <alignment vertical="center" wrapText="1"/>
    </xf>
    <xf numFmtId="0" fontId="48" fillId="0" borderId="63" xfId="0" applyFont="1" applyFill="1" applyBorder="1" applyAlignment="1">
      <alignment horizontal="left" vertical="center"/>
    </xf>
    <xf numFmtId="0" fontId="48" fillId="0" borderId="67" xfId="0" applyFont="1" applyFill="1" applyBorder="1" applyAlignment="1">
      <alignment horizontal="left" vertical="center"/>
    </xf>
    <xf numFmtId="0" fontId="48" fillId="77" borderId="62" xfId="0" applyFont="1" applyFill="1" applyBorder="1" applyAlignment="1">
      <alignment horizontal="left" vertical="justify" indent="3"/>
    </xf>
    <xf numFmtId="0" fontId="48" fillId="77" borderId="61" xfId="0" applyFont="1" applyFill="1" applyBorder="1" applyAlignment="1">
      <alignment horizontal="center" vertical="center"/>
    </xf>
    <xf numFmtId="0" fontId="48" fillId="0" borderId="64" xfId="0" applyFont="1" applyFill="1" applyBorder="1" applyAlignment="1">
      <alignment horizontal="center" vertical="center"/>
    </xf>
    <xf numFmtId="0" fontId="48" fillId="0" borderId="65" xfId="0" applyFont="1" applyFill="1" applyBorder="1" applyAlignment="1">
      <alignment horizontal="center" vertical="center"/>
    </xf>
    <xf numFmtId="0" fontId="48" fillId="77" borderId="65" xfId="0" applyFont="1" applyFill="1" applyBorder="1" applyAlignment="1">
      <alignment horizontal="left" vertical="center" indent="2"/>
    </xf>
    <xf numFmtId="0" fontId="48" fillId="77" borderId="62" xfId="0" applyFont="1" applyFill="1" applyBorder="1" applyAlignment="1">
      <alignment horizontal="left" vertical="center"/>
    </xf>
    <xf numFmtId="0" fontId="49" fillId="0" borderId="65" xfId="0" applyFont="1" applyFill="1" applyBorder="1" applyAlignment="1">
      <alignment horizontal="left" vertical="center" wrapText="1"/>
    </xf>
    <xf numFmtId="0" fontId="48" fillId="0" borderId="62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 wrapText="1"/>
    </xf>
    <xf numFmtId="0" fontId="49" fillId="0" borderId="15" xfId="0" applyFont="1" applyFill="1" applyBorder="1" applyAlignment="1" applyProtection="1">
      <alignment vertical="center"/>
      <protection locked="0"/>
    </xf>
    <xf numFmtId="0" fontId="49" fillId="0" borderId="69" xfId="0" applyFont="1" applyFill="1" applyBorder="1" applyAlignment="1" applyProtection="1">
      <alignment vertical="center"/>
      <protection locked="0"/>
    </xf>
    <xf numFmtId="0" fontId="49" fillId="0" borderId="0" xfId="0" applyFont="1" applyFill="1" applyBorder="1" applyAlignment="1">
      <alignment horizontal="left" vertical="center"/>
    </xf>
    <xf numFmtId="0" fontId="49" fillId="0" borderId="15" xfId="0" applyFont="1" applyFill="1" applyBorder="1" applyAlignment="1" applyProtection="1">
      <alignment vertical="center"/>
    </xf>
    <xf numFmtId="0" fontId="49" fillId="0" borderId="69" xfId="0" applyFont="1" applyFill="1" applyBorder="1" applyAlignment="1" applyProtection="1">
      <alignment vertical="center"/>
    </xf>
    <xf numFmtId="0" fontId="48" fillId="0" borderId="67" xfId="0" applyFont="1" applyFill="1" applyBorder="1" applyAlignment="1">
      <alignment horizontal="left" indent="1"/>
    </xf>
    <xf numFmtId="0" fontId="48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 applyProtection="1">
      <alignment horizontal="right" vertical="center"/>
    </xf>
    <xf numFmtId="0" fontId="49" fillId="0" borderId="68" xfId="0" applyFont="1" applyFill="1" applyBorder="1" applyAlignment="1" applyProtection="1">
      <alignment horizontal="right" vertical="center"/>
    </xf>
    <xf numFmtId="0" fontId="48" fillId="77" borderId="65" xfId="0" applyFont="1" applyFill="1" applyBorder="1" applyAlignment="1">
      <alignment horizontal="left" vertical="center" wrapText="1" indent="3"/>
    </xf>
    <xf numFmtId="0" fontId="49" fillId="0" borderId="62" xfId="0" applyFont="1" applyFill="1" applyBorder="1" applyAlignment="1">
      <alignment horizontal="left" vertical="center" wrapText="1" indent="3"/>
    </xf>
    <xf numFmtId="0" fontId="11" fillId="0" borderId="0" xfId="904" applyFont="1" applyFill="1"/>
    <xf numFmtId="3" fontId="11" fillId="0" borderId="0" xfId="904" applyNumberFormat="1" applyFont="1" applyFill="1"/>
    <xf numFmtId="14" fontId="48" fillId="77" borderId="74" xfId="0" applyNumberFormat="1" applyFont="1" applyFill="1" applyBorder="1" applyAlignment="1">
      <alignment horizontal="center" vertical="center"/>
    </xf>
    <xf numFmtId="189" fontId="48" fillId="77" borderId="65" xfId="0" applyNumberFormat="1" applyFont="1" applyFill="1" applyBorder="1" applyAlignment="1">
      <alignment horizontal="center" vertical="center"/>
    </xf>
    <xf numFmtId="0" fontId="48" fillId="77" borderId="75" xfId="0" applyFont="1" applyFill="1" applyBorder="1" applyAlignment="1">
      <alignment horizontal="center" vertical="center"/>
    </xf>
    <xf numFmtId="0" fontId="48" fillId="77" borderId="67" xfId="0" applyFont="1" applyFill="1" applyBorder="1" applyAlignment="1">
      <alignment horizontal="center" vertical="center"/>
    </xf>
    <xf numFmtId="0" fontId="49" fillId="0" borderId="62" xfId="0" applyFont="1" applyFill="1" applyBorder="1" applyAlignment="1">
      <alignment horizontal="left" vertical="center" wrapText="1" indent="1"/>
    </xf>
    <xf numFmtId="0" fontId="49" fillId="0" borderId="62" xfId="0" applyFont="1" applyFill="1" applyBorder="1" applyAlignment="1">
      <alignment horizontal="center" vertical="center" wrapText="1"/>
    </xf>
    <xf numFmtId="3" fontId="49" fillId="0" borderId="62" xfId="0" applyNumberFormat="1" applyFont="1" applyFill="1" applyBorder="1" applyAlignment="1">
      <alignment vertical="center" wrapText="1"/>
    </xf>
    <xf numFmtId="3" fontId="56" fillId="0" borderId="62" xfId="0" applyNumberFormat="1" applyFont="1" applyFill="1" applyBorder="1" applyAlignment="1">
      <alignment vertical="center" wrapText="1"/>
    </xf>
    <xf numFmtId="0" fontId="48" fillId="0" borderId="62" xfId="0" applyFont="1" applyFill="1" applyBorder="1" applyAlignment="1">
      <alignment horizontal="center" vertical="center" wrapText="1"/>
    </xf>
    <xf numFmtId="0" fontId="48" fillId="77" borderId="62" xfId="0" applyFont="1" applyFill="1" applyBorder="1" applyAlignment="1">
      <alignment horizontal="left" vertical="center" wrapText="1"/>
    </xf>
    <xf numFmtId="0" fontId="48" fillId="77" borderId="62" xfId="0" applyFont="1" applyFill="1" applyBorder="1" applyAlignment="1">
      <alignment horizontal="center" vertical="center" wrapText="1"/>
    </xf>
    <xf numFmtId="3" fontId="48" fillId="77" borderId="62" xfId="0" applyNumberFormat="1" applyFont="1" applyFill="1" applyBorder="1" applyAlignment="1">
      <alignment vertical="center" wrapText="1"/>
    </xf>
    <xf numFmtId="0" fontId="49" fillId="0" borderId="62" xfId="0" applyFont="1" applyFill="1" applyBorder="1" applyAlignment="1">
      <alignment horizontal="left" vertical="center" wrapText="1"/>
    </xf>
    <xf numFmtId="0" fontId="49" fillId="0" borderId="62" xfId="0" applyFont="1" applyFill="1" applyBorder="1" applyAlignment="1">
      <alignment horizontal="left" vertical="center" wrapText="1" indent="2"/>
    </xf>
    <xf numFmtId="0" fontId="48" fillId="0" borderId="62" xfId="0" applyFont="1" applyFill="1" applyBorder="1" applyAlignment="1">
      <alignment horizontal="left" vertical="center" wrapText="1" indent="1"/>
    </xf>
    <xf numFmtId="3" fontId="48" fillId="0" borderId="62" xfId="0" applyNumberFormat="1" applyFont="1" applyFill="1" applyBorder="1" applyAlignment="1">
      <alignment vertical="center" wrapText="1"/>
    </xf>
    <xf numFmtId="0" fontId="56" fillId="0" borderId="62" xfId="0" applyFont="1" applyFill="1" applyBorder="1" applyAlignment="1">
      <alignment horizontal="left" vertical="center" wrapText="1"/>
    </xf>
    <xf numFmtId="49" fontId="48" fillId="77" borderId="62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0" fontId="49" fillId="0" borderId="34" xfId="0" applyFont="1" applyFill="1" applyBorder="1"/>
    <xf numFmtId="17" fontId="48" fillId="98" borderId="7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25" xfId="0" applyFont="1" applyBorder="1" applyAlignment="1">
      <alignment horizontal="justify" vertical="center"/>
    </xf>
    <xf numFmtId="0" fontId="49" fillId="0" borderId="33" xfId="0" applyFont="1" applyBorder="1" applyAlignment="1">
      <alignment horizontal="left" vertical="center"/>
    </xf>
    <xf numFmtId="188" fontId="49" fillId="0" borderId="49" xfId="0" applyNumberFormat="1" applyFont="1" applyBorder="1" applyAlignment="1">
      <alignment horizontal="right" vertical="center"/>
    </xf>
    <xf numFmtId="10" fontId="49" fillId="0" borderId="42" xfId="951" applyNumberFormat="1" applyFont="1" applyBorder="1" applyAlignment="1">
      <alignment horizontal="right" vertical="center" wrapText="1"/>
    </xf>
    <xf numFmtId="0" fontId="48" fillId="0" borderId="25" xfId="0" applyFont="1" applyBorder="1" applyAlignment="1">
      <alignment horizontal="left" vertical="center"/>
    </xf>
    <xf numFmtId="188" fontId="49" fillId="0" borderId="41" xfId="0" applyNumberFormat="1" applyFont="1" applyBorder="1" applyAlignment="1">
      <alignment horizontal="right" vertical="center"/>
    </xf>
    <xf numFmtId="0" fontId="48" fillId="98" borderId="54" xfId="0" applyFont="1" applyFill="1" applyBorder="1" applyAlignment="1">
      <alignment vertical="center" wrapText="1"/>
    </xf>
    <xf numFmtId="0" fontId="48" fillId="98" borderId="45" xfId="0" quotePrefix="1" applyFont="1" applyFill="1" applyBorder="1" applyAlignment="1">
      <alignment horizontal="center" vertical="center" wrapText="1"/>
    </xf>
    <xf numFmtId="1" fontId="92" fillId="0" borderId="0" xfId="0" applyNumberFormat="1" applyFont="1" applyFill="1"/>
    <xf numFmtId="0" fontId="49" fillId="0" borderId="25" xfId="0" applyFont="1" applyBorder="1" applyAlignment="1">
      <alignment vertical="center" wrapText="1"/>
    </xf>
    <xf numFmtId="166" fontId="49" fillId="0" borderId="0" xfId="828" applyNumberFormat="1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3" fontId="49" fillId="0" borderId="37" xfId="0" applyNumberFormat="1" applyFont="1" applyBorder="1" applyAlignment="1">
      <alignment horizontal="right" vertical="center"/>
    </xf>
    <xf numFmtId="0" fontId="49" fillId="0" borderId="37" xfId="0" applyFont="1" applyBorder="1" applyAlignment="1">
      <alignment vertical="center"/>
    </xf>
    <xf numFmtId="0" fontId="49" fillId="0" borderId="39" xfId="0" applyFont="1" applyBorder="1" applyAlignment="1">
      <alignment horizontal="right" vertical="center"/>
    </xf>
    <xf numFmtId="0" fontId="11" fillId="0" borderId="0" xfId="904" applyFont="1" applyFill="1" applyAlignment="1">
      <alignment horizontal="center"/>
    </xf>
    <xf numFmtId="166" fontId="49" fillId="0" borderId="0" xfId="828" applyNumberFormat="1" applyFont="1"/>
    <xf numFmtId="196" fontId="11" fillId="0" borderId="0" xfId="0" applyNumberFormat="1" applyFont="1" applyAlignment="1">
      <alignment horizontal="left"/>
    </xf>
    <xf numFmtId="180" fontId="0" fillId="0" borderId="0" xfId="0" applyNumberFormat="1" applyFill="1"/>
    <xf numFmtId="180" fontId="5" fillId="0" borderId="0" xfId="0" applyNumberFormat="1" applyFont="1"/>
    <xf numFmtId="180" fontId="6" fillId="0" borderId="0" xfId="0" applyNumberFormat="1" applyFont="1"/>
    <xf numFmtId="0" fontId="39" fillId="0" borderId="0" xfId="0" applyFont="1" applyFill="1" applyBorder="1"/>
    <xf numFmtId="0" fontId="39" fillId="0" borderId="0" xfId="0" applyFont="1" applyBorder="1"/>
    <xf numFmtId="0" fontId="45" fillId="0" borderId="0" xfId="0" applyFont="1" applyBorder="1"/>
    <xf numFmtId="0" fontId="50" fillId="0" borderId="0" xfId="0" applyFont="1" applyBorder="1"/>
    <xf numFmtId="0" fontId="51" fillId="0" borderId="0" xfId="0" applyFont="1" applyBorder="1"/>
    <xf numFmtId="167" fontId="51" fillId="0" borderId="0" xfId="0" applyNumberFormat="1" applyFont="1" applyBorder="1"/>
    <xf numFmtId="167" fontId="51" fillId="0" borderId="0" xfId="0" applyNumberFormat="1" applyFont="1" applyFill="1" applyBorder="1"/>
    <xf numFmtId="0" fontId="52" fillId="0" borderId="0" xfId="0" applyFont="1" applyBorder="1"/>
    <xf numFmtId="2" fontId="51" fillId="0" borderId="0" xfId="0" applyNumberFormat="1" applyFont="1" applyFill="1" applyBorder="1"/>
    <xf numFmtId="10" fontId="5" fillId="0" borderId="0" xfId="951" applyNumberFormat="1" applyFont="1" applyBorder="1"/>
    <xf numFmtId="10" fontId="51" fillId="0" borderId="0" xfId="0" applyNumberFormat="1" applyFont="1" applyFill="1" applyBorder="1"/>
    <xf numFmtId="0" fontId="51" fillId="0" borderId="0" xfId="0" quotePrefix="1" applyFont="1" applyBorder="1"/>
    <xf numFmtId="0" fontId="7" fillId="0" borderId="0" xfId="0" applyFont="1" applyBorder="1"/>
    <xf numFmtId="167" fontId="5" fillId="0" borderId="0" xfId="0" applyNumberFormat="1" applyFont="1" applyBorder="1"/>
    <xf numFmtId="178" fontId="5" fillId="0" borderId="0" xfId="0" applyNumberFormat="1" applyFont="1" applyFill="1" applyBorder="1"/>
    <xf numFmtId="3" fontId="94" fillId="0" borderId="62" xfId="905" applyNumberFormat="1" applyFont="1" applyFill="1" applyBorder="1" applyAlignment="1">
      <alignment vertical="center"/>
    </xf>
    <xf numFmtId="3" fontId="94" fillId="0" borderId="62" xfId="905" applyNumberFormat="1" applyFont="1" applyFill="1" applyBorder="1" applyAlignment="1">
      <alignment vertical="center"/>
    </xf>
    <xf numFmtId="3" fontId="93" fillId="0" borderId="62" xfId="905" applyNumberFormat="1" applyFont="1" applyFill="1" applyBorder="1" applyAlignment="1">
      <alignment vertical="center"/>
    </xf>
    <xf numFmtId="3" fontId="94" fillId="0" borderId="62" xfId="905" applyNumberFormat="1" applyFont="1" applyFill="1" applyBorder="1" applyAlignment="1">
      <alignment vertical="center"/>
    </xf>
    <xf numFmtId="3" fontId="94" fillId="0" borderId="62" xfId="905" applyNumberFormat="1" applyFont="1" applyFill="1" applyBorder="1" applyAlignment="1">
      <alignment vertical="center"/>
    </xf>
    <xf numFmtId="3" fontId="94" fillId="0" borderId="62" xfId="905" applyNumberFormat="1" applyFont="1" applyFill="1" applyBorder="1" applyAlignment="1">
      <alignment vertical="center"/>
    </xf>
    <xf numFmtId="197" fontId="94" fillId="0" borderId="62" xfId="905" applyNumberFormat="1" applyFont="1" applyFill="1" applyBorder="1" applyAlignment="1">
      <alignment vertical="center"/>
    </xf>
    <xf numFmtId="3" fontId="94" fillId="0" borderId="62" xfId="905" applyNumberFormat="1" applyFont="1" applyFill="1" applyBorder="1" applyAlignment="1">
      <alignment vertical="center"/>
    </xf>
    <xf numFmtId="0" fontId="49" fillId="0" borderId="80" xfId="0" applyFont="1" applyBorder="1" applyAlignment="1">
      <alignment vertical="center"/>
    </xf>
    <xf numFmtId="166" fontId="49" fillId="0" borderId="80" xfId="828" applyNumberFormat="1" applyFont="1" applyBorder="1" applyAlignment="1">
      <alignment vertical="center"/>
    </xf>
    <xf numFmtId="0" fontId="99" fillId="0" borderId="0" xfId="0" applyFont="1" applyAlignment="1">
      <alignment horizontal="right"/>
    </xf>
    <xf numFmtId="3" fontId="99" fillId="0" borderId="46" xfId="0" applyNumberFormat="1" applyFont="1" applyBorder="1"/>
    <xf numFmtId="0" fontId="49" fillId="0" borderId="25" xfId="0" applyFont="1" applyFill="1" applyBorder="1" applyAlignment="1">
      <alignment vertical="center" wrapText="1"/>
    </xf>
    <xf numFmtId="49" fontId="49" fillId="0" borderId="0" xfId="0" applyNumberFormat="1" applyFont="1" applyFill="1" applyBorder="1" applyAlignment="1">
      <alignment horizontal="center" vertical="center" wrapText="1"/>
    </xf>
    <xf numFmtId="49" fontId="49" fillId="0" borderId="28" xfId="0" applyNumberFormat="1" applyFont="1" applyFill="1" applyBorder="1" applyAlignment="1">
      <alignment horizontal="center" vertical="center" wrapText="1"/>
    </xf>
    <xf numFmtId="3" fontId="98" fillId="0" borderId="46" xfId="0" applyNumberFormat="1" applyFont="1" applyBorder="1"/>
    <xf numFmtId="0" fontId="94" fillId="0" borderId="62" xfId="905" applyFont="1" applyFill="1" applyBorder="1" applyAlignment="1">
      <alignment horizontal="left" vertical="center" indent="3"/>
    </xf>
    <xf numFmtId="198" fontId="49" fillId="0" borderId="41" xfId="951" applyNumberFormat="1" applyFont="1" applyBorder="1" applyAlignment="1">
      <alignment horizontal="right" vertical="center" wrapText="1"/>
    </xf>
    <xf numFmtId="198" fontId="48" fillId="98" borderId="48" xfId="951" applyNumberFormat="1" applyFont="1" applyFill="1" applyBorder="1" applyAlignment="1">
      <alignment horizontal="right" vertical="center" wrapText="1"/>
    </xf>
    <xf numFmtId="198" fontId="48" fillId="98" borderId="52" xfId="951" applyNumberFormat="1" applyFont="1" applyFill="1" applyBorder="1" applyAlignment="1">
      <alignment horizontal="right" vertical="center" wrapText="1"/>
    </xf>
    <xf numFmtId="3" fontId="48" fillId="99" borderId="15" xfId="0" applyNumberFormat="1" applyFont="1" applyFill="1" applyBorder="1" applyAlignment="1">
      <alignment horizontal="right" vertical="center"/>
    </xf>
    <xf numFmtId="188" fontId="48" fillId="99" borderId="51" xfId="0" applyNumberFormat="1" applyFont="1" applyFill="1" applyBorder="1" applyAlignment="1">
      <alignment horizontal="right" vertical="center"/>
    </xf>
    <xf numFmtId="188" fontId="48" fillId="99" borderId="15" xfId="0" applyNumberFormat="1" applyFont="1" applyFill="1" applyBorder="1" applyAlignment="1">
      <alignment horizontal="right" vertical="center"/>
    </xf>
    <xf numFmtId="3" fontId="11" fillId="0" borderId="0" xfId="904" applyNumberFormat="1" applyFont="1" applyAlignment="1">
      <alignment wrapText="1"/>
    </xf>
    <xf numFmtId="186" fontId="49" fillId="0" borderId="41" xfId="951" applyNumberFormat="1" applyFont="1" applyBorder="1" applyAlignment="1">
      <alignment horizontal="right" vertical="center"/>
    </xf>
    <xf numFmtId="166" fontId="49" fillId="0" borderId="41" xfId="828" applyNumberFormat="1" applyFont="1" applyBorder="1" applyAlignment="1">
      <alignment horizontal="right" vertical="center"/>
    </xf>
    <xf numFmtId="166" fontId="49" fillId="0" borderId="42" xfId="828" applyNumberFormat="1" applyFont="1" applyBorder="1" applyAlignment="1">
      <alignment horizontal="right" vertical="center"/>
    </xf>
    <xf numFmtId="49" fontId="6" fillId="100" borderId="15" xfId="836" applyNumberFormat="1" applyFont="1" applyFill="1" applyBorder="1" applyAlignment="1">
      <alignment horizontal="center"/>
    </xf>
    <xf numFmtId="186" fontId="48" fillId="0" borderId="41" xfId="951" applyNumberFormat="1" applyFont="1" applyBorder="1" applyAlignment="1">
      <alignment horizontal="right" vertical="center" wrapText="1"/>
    </xf>
    <xf numFmtId="0" fontId="48" fillId="0" borderId="43" xfId="0" applyFont="1" applyFill="1" applyBorder="1" applyAlignment="1">
      <alignment horizontal="left" vertical="center" wrapText="1"/>
    </xf>
    <xf numFmtId="0" fontId="49" fillId="0" borderId="46" xfId="0" applyFont="1" applyFill="1" applyBorder="1" applyAlignment="1">
      <alignment horizontal="center" vertical="center"/>
    </xf>
    <xf numFmtId="0" fontId="49" fillId="0" borderId="46" xfId="0" applyFont="1" applyFill="1" applyBorder="1" applyAlignment="1">
      <alignment horizontal="center" vertical="center" wrapText="1"/>
    </xf>
    <xf numFmtId="0" fontId="49" fillId="0" borderId="43" xfId="0" applyFont="1" applyBorder="1" applyAlignment="1">
      <alignment horizontal="left" vertical="center"/>
    </xf>
    <xf numFmtId="3" fontId="98" fillId="0" borderId="46" xfId="0" applyNumberFormat="1" applyFont="1" applyBorder="1" applyAlignment="1">
      <alignment horizontal="right"/>
    </xf>
    <xf numFmtId="186" fontId="49" fillId="0" borderId="46" xfId="951" applyNumberFormat="1" applyFont="1" applyBorder="1" applyAlignment="1">
      <alignment horizontal="right" vertical="center"/>
    </xf>
    <xf numFmtId="17" fontId="48" fillId="98" borderId="83" xfId="0" applyNumberFormat="1" applyFont="1" applyFill="1" applyBorder="1" applyAlignment="1">
      <alignment horizontal="left" vertical="center" wrapText="1"/>
    </xf>
    <xf numFmtId="3" fontId="48" fillId="98" borderId="51" xfId="0" applyNumberFormat="1" applyFont="1" applyFill="1" applyBorder="1" applyAlignment="1">
      <alignment horizontal="right" vertical="center"/>
    </xf>
    <xf numFmtId="186" fontId="48" fillId="98" borderId="51" xfId="951" applyNumberFormat="1" applyFont="1" applyFill="1" applyBorder="1" applyAlignment="1">
      <alignment horizontal="right" vertical="center"/>
    </xf>
    <xf numFmtId="186" fontId="48" fillId="98" borderId="52" xfId="951" applyNumberFormat="1" applyFont="1" applyFill="1" applyBorder="1" applyAlignment="1">
      <alignment horizontal="right" vertical="center"/>
    </xf>
    <xf numFmtId="189" fontId="93" fillId="101" borderId="86" xfId="905" applyNumberFormat="1" applyFont="1" applyFill="1" applyBorder="1" applyAlignment="1">
      <alignment horizontal="center" vertical="center"/>
    </xf>
    <xf numFmtId="189" fontId="93" fillId="101" borderId="87" xfId="905" applyNumberFormat="1" applyFont="1" applyFill="1" applyBorder="1" applyAlignment="1">
      <alignment horizontal="center" vertical="center"/>
    </xf>
    <xf numFmtId="190" fontId="93" fillId="101" borderId="90" xfId="905" applyNumberFormat="1" applyFont="1" applyFill="1" applyBorder="1" applyAlignment="1">
      <alignment horizontal="center" vertical="top"/>
    </xf>
    <xf numFmtId="190" fontId="93" fillId="101" borderId="91" xfId="905" applyNumberFormat="1" applyFont="1" applyFill="1" applyBorder="1" applyAlignment="1">
      <alignment horizontal="center" vertical="top"/>
    </xf>
    <xf numFmtId="0" fontId="93" fillId="0" borderId="88" xfId="905" applyFont="1" applyFill="1" applyBorder="1" applyAlignment="1">
      <alignment horizontal="left" vertical="center" indent="1"/>
    </xf>
    <xf numFmtId="3" fontId="94" fillId="0" borderId="89" xfId="905" quotePrefix="1" applyNumberFormat="1" applyFont="1" applyFill="1" applyBorder="1" applyAlignment="1">
      <alignment horizontal="center" vertical="center"/>
    </xf>
    <xf numFmtId="0" fontId="94" fillId="0" borderId="89" xfId="905" applyFont="1" applyFill="1" applyBorder="1" applyAlignment="1">
      <alignment vertical="center"/>
    </xf>
    <xf numFmtId="0" fontId="94" fillId="0" borderId="92" xfId="905" applyFont="1" applyFill="1" applyBorder="1" applyAlignment="1">
      <alignment vertical="center"/>
    </xf>
    <xf numFmtId="0" fontId="94" fillId="0" borderId="88" xfId="905" applyFont="1" applyFill="1" applyBorder="1" applyAlignment="1">
      <alignment horizontal="left" vertical="center" indent="3"/>
    </xf>
    <xf numFmtId="3" fontId="94" fillId="0" borderId="89" xfId="905" applyNumberFormat="1" applyFont="1" applyFill="1" applyBorder="1" applyAlignment="1">
      <alignment vertical="center"/>
    </xf>
    <xf numFmtId="3" fontId="94" fillId="0" borderId="92" xfId="905" applyNumberFormat="1" applyFont="1" applyFill="1" applyBorder="1" applyAlignment="1">
      <alignment vertical="center"/>
    </xf>
    <xf numFmtId="0" fontId="94" fillId="0" borderId="89" xfId="905" applyFont="1" applyFill="1" applyBorder="1" applyAlignment="1">
      <alignment horizontal="center" vertical="center"/>
    </xf>
    <xf numFmtId="0" fontId="93" fillId="101" borderId="88" xfId="905" applyFont="1" applyFill="1" applyBorder="1" applyAlignment="1">
      <alignment horizontal="left" vertical="center" wrapText="1"/>
    </xf>
    <xf numFmtId="0" fontId="93" fillId="101" borderId="89" xfId="905" applyFont="1" applyFill="1" applyBorder="1" applyAlignment="1">
      <alignment horizontal="center" vertical="center"/>
    </xf>
    <xf numFmtId="3" fontId="93" fillId="101" borderId="89" xfId="905" applyNumberFormat="1" applyFont="1" applyFill="1" applyBorder="1" applyAlignment="1">
      <alignment vertical="center"/>
    </xf>
    <xf numFmtId="3" fontId="93" fillId="101" borderId="92" xfId="905" applyNumberFormat="1" applyFont="1" applyFill="1" applyBorder="1" applyAlignment="1">
      <alignment vertical="center"/>
    </xf>
    <xf numFmtId="0" fontId="94" fillId="0" borderId="88" xfId="905" applyFont="1" applyFill="1" applyBorder="1" applyAlignment="1">
      <alignment horizontal="left" vertical="justify" indent="3"/>
    </xf>
    <xf numFmtId="0" fontId="93" fillId="77" borderId="88" xfId="905" applyFont="1" applyFill="1" applyBorder="1" applyAlignment="1">
      <alignment horizontal="left" vertical="justify" indent="2"/>
    </xf>
    <xf numFmtId="0" fontId="93" fillId="98" borderId="89" xfId="905" applyFont="1" applyFill="1" applyBorder="1" applyAlignment="1">
      <alignment horizontal="center" vertical="center"/>
    </xf>
    <xf numFmtId="3" fontId="93" fillId="98" borderId="89" xfId="905" applyNumberFormat="1" applyFont="1" applyFill="1" applyBorder="1" applyAlignment="1">
      <alignment vertical="center"/>
    </xf>
    <xf numFmtId="3" fontId="93" fillId="98" borderId="92" xfId="905" applyNumberFormat="1" applyFont="1" applyFill="1" applyBorder="1" applyAlignment="1">
      <alignment vertical="center"/>
    </xf>
    <xf numFmtId="0" fontId="93" fillId="101" borderId="88" xfId="905" applyFont="1" applyFill="1" applyBorder="1" applyAlignment="1">
      <alignment horizontal="left" vertical="center"/>
    </xf>
    <xf numFmtId="3" fontId="93" fillId="101" borderId="89" xfId="905" applyNumberFormat="1" applyFont="1" applyFill="1" applyBorder="1" applyAlignment="1">
      <alignment horizontal="right" vertical="center"/>
    </xf>
    <xf numFmtId="3" fontId="93" fillId="101" borderId="92" xfId="905" applyNumberFormat="1" applyFont="1" applyFill="1" applyBorder="1" applyAlignment="1">
      <alignment horizontal="right" vertical="center"/>
    </xf>
    <xf numFmtId="0" fontId="93" fillId="0" borderId="88" xfId="905" applyFont="1" applyFill="1" applyBorder="1" applyAlignment="1">
      <alignment horizontal="left" vertical="center" indent="2"/>
    </xf>
    <xf numFmtId="0" fontId="93" fillId="0" borderId="89" xfId="905" applyFont="1" applyFill="1" applyBorder="1" applyAlignment="1">
      <alignment horizontal="center" vertical="center"/>
    </xf>
    <xf numFmtId="3" fontId="93" fillId="0" borderId="89" xfId="905" applyNumberFormat="1" applyFont="1" applyFill="1" applyBorder="1" applyAlignment="1">
      <alignment vertical="center"/>
    </xf>
    <xf numFmtId="3" fontId="93" fillId="0" borderId="92" xfId="905" applyNumberFormat="1" applyFont="1" applyFill="1" applyBorder="1" applyAlignment="1">
      <alignment vertical="center"/>
    </xf>
    <xf numFmtId="0" fontId="93" fillId="101" borderId="88" xfId="905" applyFont="1" applyFill="1" applyBorder="1" applyAlignment="1">
      <alignment horizontal="left" vertical="center" indent="2"/>
    </xf>
    <xf numFmtId="0" fontId="94" fillId="0" borderId="89" xfId="905" applyFont="1" applyFill="1" applyBorder="1" applyAlignment="1">
      <alignment horizontal="left" vertical="center" indent="4"/>
    </xf>
    <xf numFmtId="0" fontId="93" fillId="101" borderId="93" xfId="905" applyFont="1" applyFill="1" applyBorder="1" applyAlignment="1">
      <alignment horizontal="left" vertical="center" indent="2"/>
    </xf>
    <xf numFmtId="0" fontId="93" fillId="101" borderId="94" xfId="905" applyFont="1" applyFill="1" applyBorder="1" applyAlignment="1">
      <alignment horizontal="center" vertical="center"/>
    </xf>
    <xf numFmtId="3" fontId="93" fillId="101" borderId="94" xfId="905" applyNumberFormat="1" applyFont="1" applyFill="1" applyBorder="1" applyAlignment="1">
      <alignment vertical="center"/>
    </xf>
    <xf numFmtId="3" fontId="93" fillId="101" borderId="95" xfId="905" applyNumberFormat="1" applyFont="1" applyFill="1" applyBorder="1" applyAlignment="1">
      <alignment vertical="center"/>
    </xf>
    <xf numFmtId="0" fontId="41" fillId="100" borderId="0" xfId="0" applyFont="1" applyFill="1" applyAlignment="1">
      <alignment horizontal="center"/>
    </xf>
    <xf numFmtId="17" fontId="41" fillId="100" borderId="0" xfId="0" applyNumberFormat="1" applyFont="1" applyFill="1" applyAlignment="1">
      <alignment horizontal="center"/>
    </xf>
    <xf numFmtId="0" fontId="4" fillId="100" borderId="0" xfId="0" applyFont="1" applyFill="1"/>
    <xf numFmtId="3" fontId="4" fillId="100" borderId="0" xfId="0" applyNumberFormat="1" applyFont="1" applyFill="1"/>
    <xf numFmtId="3" fontId="41" fillId="100" borderId="0" xfId="0" applyNumberFormat="1" applyFont="1" applyFill="1"/>
    <xf numFmtId="0" fontId="48" fillId="98" borderId="53" xfId="0" quotePrefix="1" applyFont="1" applyFill="1" applyBorder="1" applyAlignment="1">
      <alignment horizontal="center" vertical="center" wrapText="1"/>
    </xf>
    <xf numFmtId="17" fontId="48" fillId="98" borderId="45" xfId="0" quotePrefix="1" applyNumberFormat="1" applyFont="1" applyFill="1" applyBorder="1" applyAlignment="1">
      <alignment horizontal="center" vertical="center" wrapText="1"/>
    </xf>
    <xf numFmtId="166" fontId="49" fillId="0" borderId="81" xfId="828" applyNumberFormat="1" applyFont="1" applyBorder="1" applyAlignment="1">
      <alignment horizontal="left" vertical="center"/>
    </xf>
    <xf numFmtId="166" fontId="49" fillId="0" borderId="82" xfId="828" applyNumberFormat="1" applyFont="1" applyBorder="1" applyAlignment="1">
      <alignment horizontal="left" vertical="center"/>
    </xf>
    <xf numFmtId="0" fontId="48" fillId="98" borderId="76" xfId="0" applyFont="1" applyFill="1" applyBorder="1" applyAlignment="1">
      <alignment horizontal="center" vertical="center" wrapText="1"/>
    </xf>
    <xf numFmtId="0" fontId="48" fillId="98" borderId="71" xfId="0" applyFont="1" applyFill="1" applyBorder="1" applyAlignment="1">
      <alignment horizontal="center" vertical="center" wrapText="1"/>
    </xf>
    <xf numFmtId="0" fontId="48" fillId="98" borderId="76" xfId="0" quotePrefix="1" applyFont="1" applyFill="1" applyBorder="1" applyAlignment="1">
      <alignment horizontal="center" vertical="center" wrapText="1"/>
    </xf>
    <xf numFmtId="0" fontId="48" fillId="98" borderId="71" xfId="0" quotePrefix="1" applyFont="1" applyFill="1" applyBorder="1" applyAlignment="1">
      <alignment horizontal="center" vertical="center" wrapText="1"/>
    </xf>
    <xf numFmtId="0" fontId="48" fillId="98" borderId="53" xfId="0" quotePrefix="1" applyFont="1" applyFill="1" applyBorder="1" applyAlignment="1">
      <alignment horizontal="center" vertical="center" wrapText="1"/>
    </xf>
    <xf numFmtId="17" fontId="48" fillId="98" borderId="53" xfId="0" applyNumberFormat="1" applyFont="1" applyFill="1" applyBorder="1" applyAlignment="1">
      <alignment horizontal="center" vertical="center" wrapText="1"/>
    </xf>
    <xf numFmtId="17" fontId="48" fillId="98" borderId="45" xfId="0" quotePrefix="1" applyNumberFormat="1" applyFont="1" applyFill="1" applyBorder="1" applyAlignment="1">
      <alignment horizontal="center" vertical="center" wrapText="1"/>
    </xf>
    <xf numFmtId="17" fontId="48" fillId="98" borderId="76" xfId="0" applyNumberFormat="1" applyFont="1" applyFill="1" applyBorder="1" applyAlignment="1">
      <alignment horizontal="center" vertical="center" wrapText="1"/>
    </xf>
    <xf numFmtId="17" fontId="48" fillId="98" borderId="71" xfId="0" quotePrefix="1" applyNumberFormat="1" applyFont="1" applyFill="1" applyBorder="1" applyAlignment="1">
      <alignment horizontal="center" vertical="center" wrapText="1"/>
    </xf>
    <xf numFmtId="0" fontId="93" fillId="101" borderId="84" xfId="905" applyFont="1" applyFill="1" applyBorder="1" applyAlignment="1">
      <alignment horizontal="left" vertical="center"/>
    </xf>
    <xf numFmtId="0" fontId="93" fillId="101" borderId="88" xfId="905" applyFont="1" applyFill="1" applyBorder="1" applyAlignment="1">
      <alignment horizontal="left" vertical="center"/>
    </xf>
    <xf numFmtId="0" fontId="93" fillId="101" borderId="85" xfId="905" applyFont="1" applyFill="1" applyBorder="1" applyAlignment="1">
      <alignment horizontal="center" vertical="center"/>
    </xf>
    <xf numFmtId="0" fontId="93" fillId="101" borderId="89" xfId="905" applyFont="1" applyFill="1" applyBorder="1" applyAlignment="1">
      <alignment horizontal="center" vertical="center"/>
    </xf>
    <xf numFmtId="0" fontId="48" fillId="77" borderId="60" xfId="0" applyFont="1" applyFill="1" applyBorder="1" applyAlignment="1">
      <alignment horizontal="left" vertical="top"/>
    </xf>
    <xf numFmtId="0" fontId="48" fillId="77" borderId="61" xfId="0" applyFont="1" applyFill="1" applyBorder="1" applyAlignment="1">
      <alignment horizontal="left" vertical="top"/>
    </xf>
    <xf numFmtId="0" fontId="48" fillId="77" borderId="60" xfId="0" applyFont="1" applyFill="1" applyBorder="1" applyAlignment="1">
      <alignment horizontal="center" vertical="top"/>
    </xf>
    <xf numFmtId="0" fontId="48" fillId="77" borderId="61" xfId="0" applyFont="1" applyFill="1" applyBorder="1" applyAlignment="1">
      <alignment horizontal="center" vertical="top"/>
    </xf>
    <xf numFmtId="0" fontId="48" fillId="0" borderId="72" xfId="0" applyFont="1" applyFill="1" applyBorder="1" applyAlignment="1">
      <alignment horizontal="left" vertical="center"/>
    </xf>
    <xf numFmtId="0" fontId="48" fillId="0" borderId="64" xfId="0" applyFont="1" applyFill="1" applyBorder="1" applyAlignment="1">
      <alignment horizontal="left" vertical="center"/>
    </xf>
    <xf numFmtId="0" fontId="48" fillId="77" borderId="77" xfId="0" applyFont="1" applyFill="1" applyBorder="1" applyAlignment="1">
      <alignment horizontal="left" vertical="center" indent="2"/>
    </xf>
    <xf numFmtId="0" fontId="48" fillId="77" borderId="75" xfId="0" applyFont="1" applyFill="1" applyBorder="1" applyAlignment="1">
      <alignment horizontal="left" vertical="center" indent="2"/>
    </xf>
    <xf numFmtId="0" fontId="48" fillId="77" borderId="60" xfId="0" applyFont="1" applyFill="1" applyBorder="1" applyAlignment="1">
      <alignment horizontal="center" vertical="center"/>
    </xf>
    <xf numFmtId="0" fontId="48" fillId="77" borderId="61" xfId="0" applyFont="1" applyFill="1" applyBorder="1" applyAlignment="1">
      <alignment horizontal="center" vertical="center"/>
    </xf>
    <xf numFmtId="0" fontId="48" fillId="0" borderId="72" xfId="0" applyFont="1" applyFill="1" applyBorder="1" applyAlignment="1">
      <alignment horizontal="center" vertical="center" wrapText="1"/>
    </xf>
    <xf numFmtId="0" fontId="48" fillId="0" borderId="64" xfId="0" applyFont="1" applyFill="1" applyBorder="1" applyAlignment="1">
      <alignment horizontal="center" vertical="center" wrapText="1"/>
    </xf>
    <xf numFmtId="0" fontId="48" fillId="0" borderId="65" xfId="0" applyFont="1" applyFill="1" applyBorder="1" applyAlignment="1">
      <alignment horizontal="center" vertical="center" wrapText="1"/>
    </xf>
    <xf numFmtId="0" fontId="49" fillId="0" borderId="72" xfId="0" applyFont="1" applyFill="1" applyBorder="1" applyAlignment="1">
      <alignment horizontal="center" vertical="center" wrapText="1"/>
    </xf>
    <xf numFmtId="0" fontId="49" fillId="0" borderId="64" xfId="0" applyFont="1" applyFill="1" applyBorder="1" applyAlignment="1">
      <alignment horizontal="center" vertical="center" wrapText="1"/>
    </xf>
    <xf numFmtId="0" fontId="49" fillId="0" borderId="65" xfId="0" applyFont="1" applyFill="1" applyBorder="1" applyAlignment="1">
      <alignment horizontal="center" vertical="center" wrapText="1"/>
    </xf>
    <xf numFmtId="191" fontId="48" fillId="0" borderId="78" xfId="840" applyNumberFormat="1" applyFont="1" applyFill="1" applyBorder="1" applyAlignment="1">
      <alignment horizontal="center" vertical="center" wrapText="1"/>
    </xf>
    <xf numFmtId="191" fontId="48" fillId="0" borderId="74" xfId="840" applyNumberFormat="1" applyFont="1" applyFill="1" applyBorder="1" applyAlignment="1">
      <alignment horizontal="center" vertical="center" wrapText="1"/>
    </xf>
    <xf numFmtId="191" fontId="48" fillId="0" borderId="77" xfId="840" applyNumberFormat="1" applyFont="1" applyFill="1" applyBorder="1" applyAlignment="1">
      <alignment horizontal="center" vertical="center" wrapText="1"/>
    </xf>
    <xf numFmtId="0" fontId="48" fillId="0" borderId="72" xfId="0" applyFont="1" applyFill="1" applyBorder="1" applyAlignment="1" applyProtection="1">
      <alignment horizontal="left" wrapText="1"/>
    </xf>
    <xf numFmtId="0" fontId="48" fillId="0" borderId="64" xfId="0" applyFont="1" applyFill="1" applyBorder="1" applyAlignment="1" applyProtection="1">
      <alignment horizontal="left" wrapText="1"/>
    </xf>
    <xf numFmtId="0" fontId="48" fillId="0" borderId="65" xfId="0" applyFont="1" applyFill="1" applyBorder="1" applyAlignment="1" applyProtection="1">
      <alignment horizontal="left" wrapText="1"/>
    </xf>
    <xf numFmtId="0" fontId="48" fillId="77" borderId="60" xfId="0" applyFont="1" applyFill="1" applyBorder="1" applyAlignment="1">
      <alignment horizontal="left" vertical="center"/>
    </xf>
    <xf numFmtId="0" fontId="48" fillId="77" borderId="61" xfId="0" applyFont="1" applyFill="1" applyBorder="1" applyAlignment="1">
      <alignment horizontal="left" vertical="center"/>
    </xf>
    <xf numFmtId="0" fontId="48" fillId="77" borderId="77" xfId="0" applyFont="1" applyFill="1" applyBorder="1" applyAlignment="1">
      <alignment horizontal="center" vertical="center"/>
    </xf>
    <xf numFmtId="0" fontId="48" fillId="77" borderId="75" xfId="0" applyFont="1" applyFill="1" applyBorder="1" applyAlignment="1">
      <alignment horizontal="center" vertical="center"/>
    </xf>
    <xf numFmtId="0" fontId="48" fillId="0" borderId="72" xfId="0" applyFont="1" applyFill="1" applyBorder="1" applyAlignment="1">
      <alignment horizontal="left" vertical="center" indent="1"/>
    </xf>
    <xf numFmtId="0" fontId="48" fillId="0" borderId="64" xfId="0" applyFont="1" applyFill="1" applyBorder="1" applyAlignment="1">
      <alignment horizontal="left" vertical="center" indent="1"/>
    </xf>
    <xf numFmtId="0" fontId="48" fillId="0" borderId="65" xfId="0" applyFont="1" applyFill="1" applyBorder="1" applyAlignment="1">
      <alignment horizontal="left" vertical="center" indent="1"/>
    </xf>
    <xf numFmtId="0" fontId="48" fillId="0" borderId="72" xfId="0" applyFont="1" applyFill="1" applyBorder="1" applyAlignment="1">
      <alignment horizontal="left" vertical="center" wrapText="1" indent="1"/>
    </xf>
    <xf numFmtId="0" fontId="48" fillId="0" borderId="64" xfId="0" applyFont="1" applyFill="1" applyBorder="1" applyAlignment="1">
      <alignment horizontal="left" vertical="center" wrapText="1" indent="1"/>
    </xf>
    <xf numFmtId="0" fontId="48" fillId="0" borderId="65" xfId="0" applyFont="1" applyFill="1" applyBorder="1" applyAlignment="1">
      <alignment horizontal="left" vertical="center" wrapText="1" indent="1"/>
    </xf>
  </cellXfs>
  <cellStyles count="4201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10" xfId="3940"/>
    <cellStyle name="20% - Énfasis1 2 11" xfId="3997"/>
    <cellStyle name="20% - Énfasis1 2 12" xfId="4054"/>
    <cellStyle name="20% - Énfasis1 2 13" xfId="4102"/>
    <cellStyle name="20% - Énfasis1 2 14" xfId="4145"/>
    <cellStyle name="20% - Énfasis1 2 15" xfId="4173"/>
    <cellStyle name="20% - Énfasis1 2 16" xfId="4193"/>
    <cellStyle name="20% - Énfasis1 2 2" xfId="19"/>
    <cellStyle name="20% - Énfasis1 2 3" xfId="1707"/>
    <cellStyle name="20% - Énfasis1 2 4" xfId="3253"/>
    <cellStyle name="20% - Énfasis1 2 5" xfId="3588"/>
    <cellStyle name="20% - Énfasis1 2 6" xfId="3665"/>
    <cellStyle name="20% - Énfasis1 2 7" xfId="3738"/>
    <cellStyle name="20% - Énfasis1 2 8" xfId="3810"/>
    <cellStyle name="20% - Énfasis1 2 9" xfId="3875"/>
    <cellStyle name="20% - Énfasis1 3" xfId="1708"/>
    <cellStyle name="20% - Énfasis1 4" xfId="1709"/>
    <cellStyle name="20% - Énfasis1 5" xfId="1710"/>
    <cellStyle name="20% - Énfasis2" xfId="20" builtinId="34" customBuiltin="1"/>
    <cellStyle name="20% - Énfasis2 2" xfId="21"/>
    <cellStyle name="20% - Énfasis2 2 10" xfId="3938"/>
    <cellStyle name="20% - Énfasis2 2 11" xfId="3996"/>
    <cellStyle name="20% - Énfasis2 2 12" xfId="4053"/>
    <cellStyle name="20% - Énfasis2 2 13" xfId="4101"/>
    <cellStyle name="20% - Énfasis2 2 14" xfId="4144"/>
    <cellStyle name="20% - Énfasis2 2 15" xfId="4172"/>
    <cellStyle name="20% - Énfasis2 2 16" xfId="4192"/>
    <cellStyle name="20% - Énfasis2 2 2" xfId="22"/>
    <cellStyle name="20% - Énfasis2 2 3" xfId="1711"/>
    <cellStyle name="20% - Énfasis2 2 4" xfId="3250"/>
    <cellStyle name="20% - Énfasis2 2 5" xfId="3585"/>
    <cellStyle name="20% - Énfasis2 2 6" xfId="3662"/>
    <cellStyle name="20% - Énfasis2 2 7" xfId="3735"/>
    <cellStyle name="20% - Énfasis2 2 8" xfId="3807"/>
    <cellStyle name="20% - Énfasis2 2 9" xfId="3873"/>
    <cellStyle name="20% - Énfasis2 3" xfId="1712"/>
    <cellStyle name="20% - Énfasis2 4" xfId="1713"/>
    <cellStyle name="20% - Énfasis2 5" xfId="1714"/>
    <cellStyle name="20% - Énfasis3" xfId="23" builtinId="38" customBuiltin="1"/>
    <cellStyle name="20% - Énfasis3 2" xfId="24"/>
    <cellStyle name="20% - Énfasis3 2 10" xfId="3936"/>
    <cellStyle name="20% - Énfasis3 2 11" xfId="3994"/>
    <cellStyle name="20% - Énfasis3 2 12" xfId="4051"/>
    <cellStyle name="20% - Énfasis3 2 13" xfId="4099"/>
    <cellStyle name="20% - Énfasis3 2 14" xfId="4142"/>
    <cellStyle name="20% - Énfasis3 2 15" xfId="4171"/>
    <cellStyle name="20% - Énfasis3 2 16" xfId="4191"/>
    <cellStyle name="20% - Énfasis3 2 2" xfId="25"/>
    <cellStyle name="20% - Énfasis3 2 3" xfId="1715"/>
    <cellStyle name="20% - Énfasis3 2 4" xfId="3248"/>
    <cellStyle name="20% - Énfasis3 2 5" xfId="3583"/>
    <cellStyle name="20% - Énfasis3 2 6" xfId="3660"/>
    <cellStyle name="20% - Énfasis3 2 7" xfId="3733"/>
    <cellStyle name="20% - Énfasis3 2 8" xfId="3805"/>
    <cellStyle name="20% - Énfasis3 2 9" xfId="3871"/>
    <cellStyle name="20% - Énfasis3 3" xfId="1717"/>
    <cellStyle name="20% - Énfasis3 4" xfId="1718"/>
    <cellStyle name="20% - Énfasis3 5" xfId="1719"/>
    <cellStyle name="20% - Énfasis4" xfId="26" builtinId="42" customBuiltin="1"/>
    <cellStyle name="20% - Énfasis4 2" xfId="27"/>
    <cellStyle name="20% - Énfasis4 2 10" xfId="3931"/>
    <cellStyle name="20% - Énfasis4 2 11" xfId="3990"/>
    <cellStyle name="20% - Énfasis4 2 12" xfId="4047"/>
    <cellStyle name="20% - Énfasis4 2 13" xfId="4096"/>
    <cellStyle name="20% - Énfasis4 2 14" xfId="4139"/>
    <cellStyle name="20% - Énfasis4 2 15" xfId="4170"/>
    <cellStyle name="20% - Énfasis4 2 16" xfId="4190"/>
    <cellStyle name="20% - Énfasis4 2 2" xfId="28"/>
    <cellStyle name="20% - Énfasis4 2 3" xfId="1720"/>
    <cellStyle name="20% - Énfasis4 2 4" xfId="3243"/>
    <cellStyle name="20% - Énfasis4 2 5" xfId="3578"/>
    <cellStyle name="20% - Énfasis4 2 6" xfId="3655"/>
    <cellStyle name="20% - Énfasis4 2 7" xfId="3728"/>
    <cellStyle name="20% - Énfasis4 2 8" xfId="3800"/>
    <cellStyle name="20% - Énfasis4 2 9" xfId="3866"/>
    <cellStyle name="20% - Énfasis4 3" xfId="1722"/>
    <cellStyle name="20% - Énfasis4 4" xfId="1723"/>
    <cellStyle name="20% - Énfasis4 5" xfId="1724"/>
    <cellStyle name="20% - Énfasis5" xfId="29" builtinId="46" customBuiltin="1"/>
    <cellStyle name="20% - Énfasis5 2" xfId="30"/>
    <cellStyle name="20% - Énfasis5 2 10" xfId="3928"/>
    <cellStyle name="20% - Énfasis5 2 11" xfId="3988"/>
    <cellStyle name="20% - Énfasis5 2 12" xfId="4045"/>
    <cellStyle name="20% - Énfasis5 2 13" xfId="4095"/>
    <cellStyle name="20% - Énfasis5 2 14" xfId="4138"/>
    <cellStyle name="20% - Énfasis5 2 15" xfId="4169"/>
    <cellStyle name="20% - Énfasis5 2 16" xfId="4189"/>
    <cellStyle name="20% - Énfasis5 2 2" xfId="31"/>
    <cellStyle name="20% - Énfasis5 2 3" xfId="1725"/>
    <cellStyle name="20% - Énfasis5 2 4" xfId="3240"/>
    <cellStyle name="20% - Énfasis5 2 5" xfId="3575"/>
    <cellStyle name="20% - Énfasis5 2 6" xfId="3652"/>
    <cellStyle name="20% - Énfasis5 2 7" xfId="3725"/>
    <cellStyle name="20% - Énfasis5 2 8" xfId="3797"/>
    <cellStyle name="20% - Énfasis5 2 9" xfId="3863"/>
    <cellStyle name="20% - Énfasis5 3" xfId="1726"/>
    <cellStyle name="20% - Énfasis5 4" xfId="1727"/>
    <cellStyle name="20% - Énfasis5 5" xfId="1728"/>
    <cellStyle name="20% - Énfasis6" xfId="32" builtinId="50" customBuiltin="1"/>
    <cellStyle name="20% - Énfasis6 2" xfId="33"/>
    <cellStyle name="20% - Énfasis6 2 10" xfId="3926"/>
    <cellStyle name="20% - Énfasis6 2 11" xfId="3986"/>
    <cellStyle name="20% - Énfasis6 2 12" xfId="4043"/>
    <cellStyle name="20% - Énfasis6 2 13" xfId="4094"/>
    <cellStyle name="20% - Énfasis6 2 14" xfId="4137"/>
    <cellStyle name="20% - Énfasis6 2 15" xfId="4168"/>
    <cellStyle name="20% - Énfasis6 2 16" xfId="4188"/>
    <cellStyle name="20% - Énfasis6 2 2" xfId="34"/>
    <cellStyle name="20% - Énfasis6 2 3" xfId="1729"/>
    <cellStyle name="20% - Énfasis6 2 4" xfId="3218"/>
    <cellStyle name="20% - Énfasis6 2 5" xfId="3572"/>
    <cellStyle name="20% - Énfasis6 2 6" xfId="3649"/>
    <cellStyle name="20% - Énfasis6 2 7" xfId="3722"/>
    <cellStyle name="20% - Énfasis6 2 8" xfId="3794"/>
    <cellStyle name="20% - Énfasis6 2 9" xfId="3861"/>
    <cellStyle name="20% - Énfasis6 3" xfId="1731"/>
    <cellStyle name="20% - Énfasis6 4" xfId="1732"/>
    <cellStyle name="20% - Énfasis6 5" xfId="1733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10" xfId="3919"/>
    <cellStyle name="40% - Énfasis1 2 11" xfId="3979"/>
    <cellStyle name="40% - Énfasis1 2 12" xfId="4036"/>
    <cellStyle name="40% - Énfasis1 2 13" xfId="4090"/>
    <cellStyle name="40% - Énfasis1 2 14" xfId="4135"/>
    <cellStyle name="40% - Énfasis1 2 15" xfId="4167"/>
    <cellStyle name="40% - Énfasis1 2 16" xfId="4187"/>
    <cellStyle name="40% - Énfasis1 2 2" xfId="49"/>
    <cellStyle name="40% - Énfasis1 2 3" xfId="1744"/>
    <cellStyle name="40% - Énfasis1 2 4" xfId="3206"/>
    <cellStyle name="40% - Énfasis1 2 5" xfId="3563"/>
    <cellStyle name="40% - Énfasis1 2 6" xfId="3640"/>
    <cellStyle name="40% - Énfasis1 2 7" xfId="3713"/>
    <cellStyle name="40% - Énfasis1 2 8" xfId="3785"/>
    <cellStyle name="40% - Énfasis1 2 9" xfId="3854"/>
    <cellStyle name="40% - Énfasis1 3" xfId="1745"/>
    <cellStyle name="40% - Énfasis1 4" xfId="1746"/>
    <cellStyle name="40% - Énfasis1 5" xfId="1747"/>
    <cellStyle name="40% - Énfasis2" xfId="50" builtinId="35" customBuiltin="1"/>
    <cellStyle name="40% - Énfasis2 2" xfId="51"/>
    <cellStyle name="40% - Énfasis2 2 10" xfId="3915"/>
    <cellStyle name="40% - Énfasis2 2 11" xfId="3975"/>
    <cellStyle name="40% - Énfasis2 2 12" xfId="4032"/>
    <cellStyle name="40% - Énfasis2 2 13" xfId="4086"/>
    <cellStyle name="40% - Énfasis2 2 14" xfId="4132"/>
    <cellStyle name="40% - Énfasis2 2 15" xfId="4165"/>
    <cellStyle name="40% - Énfasis2 2 16" xfId="4186"/>
    <cellStyle name="40% - Énfasis2 2 2" xfId="52"/>
    <cellStyle name="40% - Énfasis2 2 3" xfId="1748"/>
    <cellStyle name="40% - Énfasis2 2 4" xfId="3182"/>
    <cellStyle name="40% - Énfasis2 2 5" xfId="3559"/>
    <cellStyle name="40% - Énfasis2 2 6" xfId="3636"/>
    <cellStyle name="40% - Énfasis2 2 7" xfId="3709"/>
    <cellStyle name="40% - Énfasis2 2 8" xfId="3781"/>
    <cellStyle name="40% - Énfasis2 2 9" xfId="3850"/>
    <cellStyle name="40% - Énfasis2 3" xfId="1750"/>
    <cellStyle name="40% - Énfasis2 4" xfId="1751"/>
    <cellStyle name="40% - Énfasis2 5" xfId="1752"/>
    <cellStyle name="40% - Énfasis3" xfId="53" builtinId="39" customBuiltin="1"/>
    <cellStyle name="40% - Énfasis3 2" xfId="54"/>
    <cellStyle name="40% - Énfasis3 2 10" xfId="3913"/>
    <cellStyle name="40% - Énfasis3 2 11" xfId="3973"/>
    <cellStyle name="40% - Énfasis3 2 12" xfId="4030"/>
    <cellStyle name="40% - Énfasis3 2 13" xfId="4084"/>
    <cellStyle name="40% - Énfasis3 2 14" xfId="4130"/>
    <cellStyle name="40% - Énfasis3 2 15" xfId="4164"/>
    <cellStyle name="40% - Énfasis3 2 16" xfId="4185"/>
    <cellStyle name="40% - Énfasis3 2 2" xfId="55"/>
    <cellStyle name="40% - Énfasis3 2 3" xfId="1753"/>
    <cellStyle name="40% - Énfasis3 2 4" xfId="3178"/>
    <cellStyle name="40% - Énfasis3 2 5" xfId="3556"/>
    <cellStyle name="40% - Énfasis3 2 6" xfId="3633"/>
    <cellStyle name="40% - Énfasis3 2 7" xfId="3707"/>
    <cellStyle name="40% - Énfasis3 2 8" xfId="3779"/>
    <cellStyle name="40% - Énfasis3 2 9" xfId="3848"/>
    <cellStyle name="40% - Énfasis3 3" xfId="1755"/>
    <cellStyle name="40% - Énfasis3 4" xfId="1756"/>
    <cellStyle name="40% - Énfasis3 5" xfId="1757"/>
    <cellStyle name="40% - Énfasis4" xfId="56" builtinId="43" customBuiltin="1"/>
    <cellStyle name="40% - Énfasis4 2" xfId="57"/>
    <cellStyle name="40% - Énfasis4 2 10" xfId="3911"/>
    <cellStyle name="40% - Énfasis4 2 11" xfId="3971"/>
    <cellStyle name="40% - Énfasis4 2 12" xfId="4028"/>
    <cellStyle name="40% - Énfasis4 2 13" xfId="4082"/>
    <cellStyle name="40% - Énfasis4 2 14" xfId="4128"/>
    <cellStyle name="40% - Énfasis4 2 15" xfId="4163"/>
    <cellStyle name="40% - Énfasis4 2 16" xfId="4184"/>
    <cellStyle name="40% - Énfasis4 2 2" xfId="58"/>
    <cellStyle name="40% - Énfasis4 2 3" xfId="1758"/>
    <cellStyle name="40% - Énfasis4 2 4" xfId="3175"/>
    <cellStyle name="40% - Énfasis4 2 5" xfId="3554"/>
    <cellStyle name="40% - Énfasis4 2 6" xfId="3631"/>
    <cellStyle name="40% - Énfasis4 2 7" xfId="3705"/>
    <cellStyle name="40% - Énfasis4 2 8" xfId="3777"/>
    <cellStyle name="40% - Énfasis4 2 9" xfId="3846"/>
    <cellStyle name="40% - Énfasis4 3" xfId="1760"/>
    <cellStyle name="40% - Énfasis4 4" xfId="1761"/>
    <cellStyle name="40% - Énfasis4 5" xfId="1762"/>
    <cellStyle name="40% - Énfasis5" xfId="59" builtinId="47" customBuiltin="1"/>
    <cellStyle name="40% - Énfasis5 2" xfId="60"/>
    <cellStyle name="40% - Énfasis5 2 10" xfId="3908"/>
    <cellStyle name="40% - Énfasis5 2 11" xfId="3968"/>
    <cellStyle name="40% - Énfasis5 2 12" xfId="4025"/>
    <cellStyle name="40% - Énfasis5 2 13" xfId="4079"/>
    <cellStyle name="40% - Énfasis5 2 14" xfId="4127"/>
    <cellStyle name="40% - Énfasis5 2 15" xfId="4162"/>
    <cellStyle name="40% - Énfasis5 2 16" xfId="4183"/>
    <cellStyle name="40% - Énfasis5 2 2" xfId="61"/>
    <cellStyle name="40% - Énfasis5 2 3" xfId="1763"/>
    <cellStyle name="40% - Énfasis5 2 4" xfId="3171"/>
    <cellStyle name="40% - Énfasis5 2 5" xfId="3551"/>
    <cellStyle name="40% - Énfasis5 2 6" xfId="3628"/>
    <cellStyle name="40% - Énfasis5 2 7" xfId="3702"/>
    <cellStyle name="40% - Énfasis5 2 8" xfId="3774"/>
    <cellStyle name="40% - Énfasis5 2 9" xfId="3843"/>
    <cellStyle name="40% - Énfasis5 3" xfId="1765"/>
    <cellStyle name="40% - Énfasis5 4" xfId="1766"/>
    <cellStyle name="40% - Énfasis5 5" xfId="1767"/>
    <cellStyle name="40% - Énfasis6" xfId="62" builtinId="51" customBuiltin="1"/>
    <cellStyle name="40% - Énfasis6 2" xfId="63"/>
    <cellStyle name="40% - Énfasis6 2 10" xfId="3904"/>
    <cellStyle name="40% - Énfasis6 2 11" xfId="3964"/>
    <cellStyle name="40% - Énfasis6 2 12" xfId="4021"/>
    <cellStyle name="40% - Énfasis6 2 13" xfId="4075"/>
    <cellStyle name="40% - Énfasis6 2 14" xfId="4123"/>
    <cellStyle name="40% - Énfasis6 2 15" xfId="4160"/>
    <cellStyle name="40% - Énfasis6 2 16" xfId="4181"/>
    <cellStyle name="40% - Énfasis6 2 2" xfId="64"/>
    <cellStyle name="40% - Énfasis6 2 3" xfId="1768"/>
    <cellStyle name="40% - Énfasis6 2 4" xfId="3150"/>
    <cellStyle name="40% - Énfasis6 2 5" xfId="3546"/>
    <cellStyle name="40% - Énfasis6 2 6" xfId="3623"/>
    <cellStyle name="40% - Énfasis6 2 7" xfId="3698"/>
    <cellStyle name="40% - Énfasis6 2 8" xfId="3770"/>
    <cellStyle name="40% - Énfasis6 2 9" xfId="3839"/>
    <cellStyle name="40% - Énfasis6 3" xfId="1769"/>
    <cellStyle name="40% - Énfasis6 4" xfId="1770"/>
    <cellStyle name="40% - Énfasis6 5" xfId="1771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" xfId="1782"/>
    <cellStyle name="60% - Énfasis1 2 2" xfId="78"/>
    <cellStyle name="60% - Énfasis1 3" xfId="1784"/>
    <cellStyle name="60% - Énfasis1 4" xfId="1785"/>
    <cellStyle name="60% - Énfasis1 5" xfId="1786"/>
    <cellStyle name="60% - Énfasis2" xfId="79" builtinId="36" customBuiltin="1"/>
    <cellStyle name="60% - Énfasis2 2" xfId="1787"/>
    <cellStyle name="60% - Énfasis2 2 2" xfId="80"/>
    <cellStyle name="60% - Énfasis2 3" xfId="1789"/>
    <cellStyle name="60% - Énfasis2 4" xfId="1790"/>
    <cellStyle name="60% - Énfasis2 5" xfId="1791"/>
    <cellStyle name="60% - Énfasis3" xfId="81" builtinId="40" customBuiltin="1"/>
    <cellStyle name="60% - Énfasis3 2" xfId="1792"/>
    <cellStyle name="60% - Énfasis3 2 2" xfId="82"/>
    <cellStyle name="60% - Énfasis3 3" xfId="1794"/>
    <cellStyle name="60% - Énfasis3 4" xfId="1795"/>
    <cellStyle name="60% - Énfasis3 5" xfId="1796"/>
    <cellStyle name="60% - Énfasis4" xfId="83" builtinId="44" customBuiltin="1"/>
    <cellStyle name="60% - Énfasis4 2" xfId="1797"/>
    <cellStyle name="60% - Énfasis4 2 2" xfId="84"/>
    <cellStyle name="60% - Énfasis4 3" xfId="1799"/>
    <cellStyle name="60% - Énfasis4 4" xfId="1800"/>
    <cellStyle name="60% - Énfasis4 5" xfId="1801"/>
    <cellStyle name="60% - Énfasis5" xfId="85" builtinId="48" customBuiltin="1"/>
    <cellStyle name="60% - Énfasis5 2" xfId="1802"/>
    <cellStyle name="60% - Énfasis5 2 2" xfId="86"/>
    <cellStyle name="60% - Énfasis5 3" xfId="1804"/>
    <cellStyle name="60% - Énfasis5 4" xfId="1805"/>
    <cellStyle name="60% - Énfasis5 5" xfId="1806"/>
    <cellStyle name="60% - Énfasis6" xfId="87" builtinId="52" customBuiltin="1"/>
    <cellStyle name="60% - Énfasis6 2" xfId="1807"/>
    <cellStyle name="60% - Énfasis6 2 2" xfId="88"/>
    <cellStyle name="60% - Énfasis6 3" xfId="1809"/>
    <cellStyle name="60% - Énfasis6 4" xfId="1810"/>
    <cellStyle name="60% - Énfasis6 5" xfId="1811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10" xfId="3813"/>
    <cellStyle name="Accent1 - 20% 2 2 11" xfId="3878"/>
    <cellStyle name="Accent1 - 20% 2 2 12" xfId="3943"/>
    <cellStyle name="Accent1 - 20% 2 2 13" xfId="4000"/>
    <cellStyle name="Accent1 - 20% 2 2 14" xfId="4057"/>
    <cellStyle name="Accent1 - 20% 2 2 15" xfId="4105"/>
    <cellStyle name="Accent1 - 20% 2 2 16" xfId="4148"/>
    <cellStyle name="Accent1 - 20% 2 2 2" xfId="97"/>
    <cellStyle name="Accent1 - 20% 2 2 3" xfId="1816"/>
    <cellStyle name="Accent1 - 20% 2 2 4" xfId="3089"/>
    <cellStyle name="Accent1 - 20% 2 2 5" xfId="3514"/>
    <cellStyle name="Accent1 - 20% 2 2 6" xfId="3272"/>
    <cellStyle name="Accent1 - 20% 2 2 7" xfId="3591"/>
    <cellStyle name="Accent1 - 20% 2 2 8" xfId="3668"/>
    <cellStyle name="Accent1 - 20% 2 2 9" xfId="3741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10" xfId="3812"/>
    <cellStyle name="Accent1 - 20% 6 11" xfId="3877"/>
    <cellStyle name="Accent1 - 20% 6 12" xfId="3942"/>
    <cellStyle name="Accent1 - 20% 6 13" xfId="3999"/>
    <cellStyle name="Accent1 - 20% 6 14" xfId="4056"/>
    <cellStyle name="Accent1 - 20% 6 15" xfId="4104"/>
    <cellStyle name="Accent1 - 20% 6 16" xfId="4147"/>
    <cellStyle name="Accent1 - 20% 6 2" xfId="105"/>
    <cellStyle name="Accent1 - 20% 6 3" xfId="1820"/>
    <cellStyle name="Accent1 - 20% 6 4" xfId="3088"/>
    <cellStyle name="Accent1 - 20% 6 5" xfId="3513"/>
    <cellStyle name="Accent1 - 20% 6 6" xfId="3271"/>
    <cellStyle name="Accent1 - 20% 6 7" xfId="3590"/>
    <cellStyle name="Accent1 - 20% 6 8" xfId="3667"/>
    <cellStyle name="Accent1 - 20% 6 9" xfId="3740"/>
    <cellStyle name="Accent1 - 20% 7" xfId="106"/>
    <cellStyle name="Accent1 - 20% 8" xfId="107"/>
    <cellStyle name="Accent1 - 20% 8 10" xfId="3876"/>
    <cellStyle name="Accent1 - 20% 8 11" xfId="3941"/>
    <cellStyle name="Accent1 - 20% 8 12" xfId="3998"/>
    <cellStyle name="Accent1 - 20% 8 13" xfId="4055"/>
    <cellStyle name="Accent1 - 20% 8 14" xfId="4103"/>
    <cellStyle name="Accent1 - 20% 8 15" xfId="4146"/>
    <cellStyle name="Accent1 - 20% 8 2" xfId="1821"/>
    <cellStyle name="Accent1 - 20% 8 3" xfId="3087"/>
    <cellStyle name="Accent1 - 20% 8 4" xfId="3512"/>
    <cellStyle name="Accent1 - 20% 8 5" xfId="3262"/>
    <cellStyle name="Accent1 - 20% 8 6" xfId="3589"/>
    <cellStyle name="Accent1 - 20% 8 7" xfId="3666"/>
    <cellStyle name="Accent1 - 20% 8 8" xfId="3739"/>
    <cellStyle name="Accent1 - 20% 8 9" xfId="3811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10" xfId="3806"/>
    <cellStyle name="Accent1 - 40% 2 2 11" xfId="3872"/>
    <cellStyle name="Accent1 - 40% 2 2 12" xfId="3937"/>
    <cellStyle name="Accent1 - 40% 2 2 13" xfId="3995"/>
    <cellStyle name="Accent1 - 40% 2 2 14" xfId="4052"/>
    <cellStyle name="Accent1 - 40% 2 2 15" xfId="4100"/>
    <cellStyle name="Accent1 - 40% 2 2 16" xfId="4143"/>
    <cellStyle name="Accent1 - 40% 2 2 2" xfId="117"/>
    <cellStyle name="Accent1 - 40% 2 2 3" xfId="1825"/>
    <cellStyle name="Accent1 - 40% 2 2 4" xfId="3082"/>
    <cellStyle name="Accent1 - 40% 2 2 5" xfId="3509"/>
    <cellStyle name="Accent1 - 40% 2 2 6" xfId="3249"/>
    <cellStyle name="Accent1 - 40% 2 2 7" xfId="3584"/>
    <cellStyle name="Accent1 - 40% 2 2 8" xfId="3661"/>
    <cellStyle name="Accent1 - 40% 2 2 9" xfId="3734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10" xfId="3803"/>
    <cellStyle name="Accent1 - 40% 6 11" xfId="3869"/>
    <cellStyle name="Accent1 - 40% 6 12" xfId="3934"/>
    <cellStyle name="Accent1 - 40% 6 13" xfId="3992"/>
    <cellStyle name="Accent1 - 40% 6 14" xfId="4049"/>
    <cellStyle name="Accent1 - 40% 6 15" xfId="4098"/>
    <cellStyle name="Accent1 - 40% 6 16" xfId="4141"/>
    <cellStyle name="Accent1 - 40% 6 2" xfId="125"/>
    <cellStyle name="Accent1 - 40% 6 3" xfId="1829"/>
    <cellStyle name="Accent1 - 40% 6 4" xfId="3080"/>
    <cellStyle name="Accent1 - 40% 6 5" xfId="3507"/>
    <cellStyle name="Accent1 - 40% 6 6" xfId="3246"/>
    <cellStyle name="Accent1 - 40% 6 7" xfId="3581"/>
    <cellStyle name="Accent1 - 40% 6 8" xfId="3658"/>
    <cellStyle name="Accent1 - 40% 6 9" xfId="3731"/>
    <cellStyle name="Accent1 - 40% 7" xfId="126"/>
    <cellStyle name="Accent1 - 40% 8" xfId="127"/>
    <cellStyle name="Accent1 - 40% 8 10" xfId="3867"/>
    <cellStyle name="Accent1 - 40% 8 11" xfId="3932"/>
    <cellStyle name="Accent1 - 40% 8 12" xfId="3991"/>
    <cellStyle name="Accent1 - 40% 8 13" xfId="4048"/>
    <cellStyle name="Accent1 - 40% 8 14" xfId="4097"/>
    <cellStyle name="Accent1 - 40% 8 15" xfId="4140"/>
    <cellStyle name="Accent1 - 40% 8 2" xfId="1831"/>
    <cellStyle name="Accent1 - 40% 8 3" xfId="3078"/>
    <cellStyle name="Accent1 - 40% 8 4" xfId="3505"/>
    <cellStyle name="Accent1 - 40% 8 5" xfId="3244"/>
    <cellStyle name="Accent1 - 40% 8 6" xfId="3579"/>
    <cellStyle name="Accent1 - 40% 8 7" xfId="3656"/>
    <cellStyle name="Accent1 - 40% 8 8" xfId="3729"/>
    <cellStyle name="Accent1 - 40% 8 9" xfId="3801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10" xfId="3788"/>
    <cellStyle name="Accent2 - 20% 2 2 11" xfId="3857"/>
    <cellStyle name="Accent2 - 20% 2 2 12" xfId="3922"/>
    <cellStyle name="Accent2 - 20% 2 2 13" xfId="3982"/>
    <cellStyle name="Accent2 - 20% 2 2 14" xfId="4039"/>
    <cellStyle name="Accent2 - 20% 2 2 15" xfId="4093"/>
    <cellStyle name="Accent2 - 20% 2 2 16" xfId="4136"/>
    <cellStyle name="Accent2 - 20% 2 2 2" xfId="151"/>
    <cellStyle name="Accent2 - 20% 2 2 3" xfId="1847"/>
    <cellStyle name="Accent2 - 20% 2 2 4" xfId="3068"/>
    <cellStyle name="Accent2 - 20% 2 2 5" xfId="3495"/>
    <cellStyle name="Accent2 - 20% 2 2 6" xfId="3209"/>
    <cellStyle name="Accent2 - 20% 2 2 7" xfId="3566"/>
    <cellStyle name="Accent2 - 20% 2 2 8" xfId="3643"/>
    <cellStyle name="Accent2 - 20% 2 2 9" xfId="3716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10" xfId="3783"/>
    <cellStyle name="Accent2 - 20% 6 11" xfId="3852"/>
    <cellStyle name="Accent2 - 20% 6 12" xfId="3917"/>
    <cellStyle name="Accent2 - 20% 6 13" xfId="3977"/>
    <cellStyle name="Accent2 - 20% 6 14" xfId="4034"/>
    <cellStyle name="Accent2 - 20% 6 15" xfId="4088"/>
    <cellStyle name="Accent2 - 20% 6 16" xfId="4134"/>
    <cellStyle name="Accent2 - 20% 6 2" xfId="159"/>
    <cellStyle name="Accent2 - 20% 6 3" xfId="1851"/>
    <cellStyle name="Accent2 - 20% 6 4" xfId="3061"/>
    <cellStyle name="Accent2 - 20% 6 5" xfId="3491"/>
    <cellStyle name="Accent2 - 20% 6 6" xfId="3191"/>
    <cellStyle name="Accent2 - 20% 6 7" xfId="3561"/>
    <cellStyle name="Accent2 - 20% 6 8" xfId="3638"/>
    <cellStyle name="Accent2 - 20% 6 9" xfId="3711"/>
    <cellStyle name="Accent2 - 20% 7" xfId="160"/>
    <cellStyle name="Accent2 - 20% 8" xfId="161"/>
    <cellStyle name="Accent2 - 20% 8 10" xfId="3849"/>
    <cellStyle name="Accent2 - 20% 8 11" xfId="3914"/>
    <cellStyle name="Accent2 - 20% 8 12" xfId="3974"/>
    <cellStyle name="Accent2 - 20% 8 13" xfId="4031"/>
    <cellStyle name="Accent2 - 20% 8 14" xfId="4085"/>
    <cellStyle name="Accent2 - 20% 8 15" xfId="4131"/>
    <cellStyle name="Accent2 - 20% 8 2" xfId="1853"/>
    <cellStyle name="Accent2 - 20% 8 3" xfId="3060"/>
    <cellStyle name="Accent2 - 20% 8 4" xfId="3489"/>
    <cellStyle name="Accent2 - 20% 8 5" xfId="3181"/>
    <cellStyle name="Accent2 - 20% 8 6" xfId="3558"/>
    <cellStyle name="Accent2 - 20% 8 7" xfId="3635"/>
    <cellStyle name="Accent2 - 20% 8 8" xfId="3708"/>
    <cellStyle name="Accent2 - 20% 8 9" xfId="3780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10" xfId="3778"/>
    <cellStyle name="Accent2 - 40% 2 2 11" xfId="3847"/>
    <cellStyle name="Accent2 - 40% 2 2 12" xfId="3912"/>
    <cellStyle name="Accent2 - 40% 2 2 13" xfId="3972"/>
    <cellStyle name="Accent2 - 40% 2 2 14" xfId="4029"/>
    <cellStyle name="Accent2 - 40% 2 2 15" xfId="4083"/>
    <cellStyle name="Accent2 - 40% 2 2 16" xfId="4129"/>
    <cellStyle name="Accent2 - 40% 2 2 2" xfId="171"/>
    <cellStyle name="Accent2 - 40% 2 2 3" xfId="1858"/>
    <cellStyle name="Accent2 - 40% 2 2 4" xfId="3054"/>
    <cellStyle name="Accent2 - 40% 2 2 5" xfId="3487"/>
    <cellStyle name="Accent2 - 40% 2 2 6" xfId="3176"/>
    <cellStyle name="Accent2 - 40% 2 2 7" xfId="3555"/>
    <cellStyle name="Accent2 - 40% 2 2 8" xfId="3632"/>
    <cellStyle name="Accent2 - 40% 2 2 9" xfId="3706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10" xfId="3773"/>
    <cellStyle name="Accent2 - 40% 6 11" xfId="3842"/>
    <cellStyle name="Accent2 - 40% 6 12" xfId="3907"/>
    <cellStyle name="Accent2 - 40% 6 13" xfId="3967"/>
    <cellStyle name="Accent2 - 40% 6 14" xfId="4024"/>
    <cellStyle name="Accent2 - 40% 6 15" xfId="4078"/>
    <cellStyle name="Accent2 - 40% 6 16" xfId="4126"/>
    <cellStyle name="Accent2 - 40% 6 2" xfId="179"/>
    <cellStyle name="Accent2 - 40% 6 3" xfId="1863"/>
    <cellStyle name="Accent2 - 40% 6 4" xfId="3051"/>
    <cellStyle name="Accent2 - 40% 6 5" xfId="3484"/>
    <cellStyle name="Accent2 - 40% 6 6" xfId="3170"/>
    <cellStyle name="Accent2 - 40% 6 7" xfId="3550"/>
    <cellStyle name="Accent2 - 40% 6 8" xfId="3627"/>
    <cellStyle name="Accent2 - 40% 6 9" xfId="3701"/>
    <cellStyle name="Accent2 - 40% 7" xfId="180"/>
    <cellStyle name="Accent2 - 40% 8" xfId="181"/>
    <cellStyle name="Accent2 - 40% 8 10" xfId="3840"/>
    <cellStyle name="Accent2 - 40% 8 11" xfId="3905"/>
    <cellStyle name="Accent2 - 40% 8 12" xfId="3965"/>
    <cellStyle name="Accent2 - 40% 8 13" xfId="4022"/>
    <cellStyle name="Accent2 - 40% 8 14" xfId="4076"/>
    <cellStyle name="Accent2 - 40% 8 15" xfId="4124"/>
    <cellStyle name="Accent2 - 40% 8 2" xfId="1864"/>
    <cellStyle name="Accent2 - 40% 8 3" xfId="3049"/>
    <cellStyle name="Accent2 - 40% 8 4" xfId="3482"/>
    <cellStyle name="Accent2 - 40% 8 5" xfId="3159"/>
    <cellStyle name="Accent2 - 40% 8 6" xfId="3547"/>
    <cellStyle name="Accent2 - 40% 8 7" xfId="3624"/>
    <cellStyle name="Accent2 - 40% 8 8" xfId="3699"/>
    <cellStyle name="Accent2 - 40% 8 9" xfId="377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10" xfId="3758"/>
    <cellStyle name="Accent3 - 20% 2 2 11" xfId="3827"/>
    <cellStyle name="Accent3 - 20% 2 2 12" xfId="3892"/>
    <cellStyle name="Accent3 - 20% 2 2 13" xfId="3955"/>
    <cellStyle name="Accent3 - 20% 2 2 14" xfId="4012"/>
    <cellStyle name="Accent3 - 20% 2 2 15" xfId="4069"/>
    <cellStyle name="Accent3 - 20% 2 2 16" xfId="4117"/>
    <cellStyle name="Accent3 - 20% 2 2 2" xfId="205"/>
    <cellStyle name="Accent3 - 20% 2 2 3" xfId="1877"/>
    <cellStyle name="Accent3 - 20% 2 2 4" xfId="3035"/>
    <cellStyle name="Accent3 - 20% 2 2 5" xfId="3471"/>
    <cellStyle name="Accent3 - 20% 2 2 6" xfId="3135"/>
    <cellStyle name="Accent3 - 20% 2 2 7" xfId="3532"/>
    <cellStyle name="Accent3 - 20% 2 2 8" xfId="3609"/>
    <cellStyle name="Accent3 - 20% 2 2 9" xfId="3686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10" xfId="3754"/>
    <cellStyle name="Accent3 - 20% 6 11" xfId="3824"/>
    <cellStyle name="Accent3 - 20% 6 12" xfId="3889"/>
    <cellStyle name="Accent3 - 20% 6 13" xfId="3953"/>
    <cellStyle name="Accent3 - 20% 6 14" xfId="4010"/>
    <cellStyle name="Accent3 - 20% 6 15" xfId="4067"/>
    <cellStyle name="Accent3 - 20% 6 16" xfId="4115"/>
    <cellStyle name="Accent3 - 20% 6 2" xfId="213"/>
    <cellStyle name="Accent3 - 20% 6 3" xfId="1881"/>
    <cellStyle name="Accent3 - 20% 6 4" xfId="3032"/>
    <cellStyle name="Accent3 - 20% 6 5" xfId="3467"/>
    <cellStyle name="Accent3 - 20% 6 6" xfId="3107"/>
    <cellStyle name="Accent3 - 20% 6 7" xfId="3528"/>
    <cellStyle name="Accent3 - 20% 6 8" xfId="3605"/>
    <cellStyle name="Accent3 - 20% 6 9" xfId="3682"/>
    <cellStyle name="Accent3 - 20% 7" xfId="214"/>
    <cellStyle name="Accent3 - 20% 8" xfId="215"/>
    <cellStyle name="Accent3 - 20% 8 10" xfId="3823"/>
    <cellStyle name="Accent3 - 20% 8 11" xfId="3888"/>
    <cellStyle name="Accent3 - 20% 8 12" xfId="3952"/>
    <cellStyle name="Accent3 - 20% 8 13" xfId="4009"/>
    <cellStyle name="Accent3 - 20% 8 14" xfId="4066"/>
    <cellStyle name="Accent3 - 20% 8 15" xfId="4114"/>
    <cellStyle name="Accent3 - 20% 8 2" xfId="1883"/>
    <cellStyle name="Accent3 - 20% 8 3" xfId="3031"/>
    <cellStyle name="Accent3 - 20% 8 4" xfId="3466"/>
    <cellStyle name="Accent3 - 20% 8 5" xfId="3106"/>
    <cellStyle name="Accent3 - 20% 8 6" xfId="3527"/>
    <cellStyle name="Accent3 - 20% 8 7" xfId="3604"/>
    <cellStyle name="Accent3 - 20% 8 8" xfId="3681"/>
    <cellStyle name="Accent3 - 20% 8 9" xfId="3753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10" xfId="3749"/>
    <cellStyle name="Accent3 - 40% 2 2 11" xfId="3820"/>
    <cellStyle name="Accent3 - 40% 2 2 12" xfId="3885"/>
    <cellStyle name="Accent3 - 40% 2 2 13" xfId="3950"/>
    <cellStyle name="Accent3 - 40% 2 2 14" xfId="4007"/>
    <cellStyle name="Accent3 - 40% 2 2 15" xfId="4064"/>
    <cellStyle name="Accent3 - 40% 2 2 16" xfId="4112"/>
    <cellStyle name="Accent3 - 40% 2 2 2" xfId="225"/>
    <cellStyle name="Accent3 - 40% 2 2 3" xfId="1888"/>
    <cellStyle name="Accent3 - 40% 2 2 4" xfId="3028"/>
    <cellStyle name="Accent3 - 40% 2 2 5" xfId="3462"/>
    <cellStyle name="Accent3 - 40% 2 2 6" xfId="3100"/>
    <cellStyle name="Accent3 - 40% 2 2 7" xfId="3523"/>
    <cellStyle name="Accent3 - 40% 2 2 8" xfId="3600"/>
    <cellStyle name="Accent3 - 40% 2 2 9" xfId="3677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10" xfId="3746"/>
    <cellStyle name="Accent3 - 40% 6 11" xfId="3817"/>
    <cellStyle name="Accent3 - 40% 6 12" xfId="3882"/>
    <cellStyle name="Accent3 - 40% 6 13" xfId="3947"/>
    <cellStyle name="Accent3 - 40% 6 14" xfId="4004"/>
    <cellStyle name="Accent3 - 40% 6 15" xfId="4061"/>
    <cellStyle name="Accent3 - 40% 6 16" xfId="4109"/>
    <cellStyle name="Accent3 - 40% 6 2" xfId="233"/>
    <cellStyle name="Accent3 - 40% 6 3" xfId="1893"/>
    <cellStyle name="Accent3 - 40% 6 4" xfId="3027"/>
    <cellStyle name="Accent3 - 40% 6 5" xfId="3461"/>
    <cellStyle name="Accent3 - 40% 6 6" xfId="3098"/>
    <cellStyle name="Accent3 - 40% 6 7" xfId="3520"/>
    <cellStyle name="Accent3 - 40% 6 8" xfId="3597"/>
    <cellStyle name="Accent3 - 40% 6 9" xfId="3674"/>
    <cellStyle name="Accent3 - 40% 7" xfId="234"/>
    <cellStyle name="Accent3 - 40% 8" xfId="235"/>
    <cellStyle name="Accent3 - 40% 8 10" xfId="3816"/>
    <cellStyle name="Accent3 - 40% 8 11" xfId="3881"/>
    <cellStyle name="Accent3 - 40% 8 12" xfId="3946"/>
    <cellStyle name="Accent3 - 40% 8 13" xfId="4003"/>
    <cellStyle name="Accent3 - 40% 8 14" xfId="4060"/>
    <cellStyle name="Accent3 - 40% 8 15" xfId="4108"/>
    <cellStyle name="Accent3 - 40% 8 2" xfId="1895"/>
    <cellStyle name="Accent3 - 40% 8 3" xfId="3025"/>
    <cellStyle name="Accent3 - 40% 8 4" xfId="3459"/>
    <cellStyle name="Accent3 - 40% 8 5" xfId="3096"/>
    <cellStyle name="Accent3 - 40% 8 6" xfId="3518"/>
    <cellStyle name="Accent3 - 40% 8 7" xfId="3595"/>
    <cellStyle name="Accent3 - 40% 8 8" xfId="3672"/>
    <cellStyle name="Accent3 - 40% 8 9" xfId="3744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10" xfId="3659"/>
    <cellStyle name="Accent4 - 20% 2 2 11" xfId="3732"/>
    <cellStyle name="Accent4 - 20% 2 2 12" xfId="3804"/>
    <cellStyle name="Accent4 - 20% 2 2 13" xfId="3870"/>
    <cellStyle name="Accent4 - 20% 2 2 14" xfId="3935"/>
    <cellStyle name="Accent4 - 20% 2 2 15" xfId="3993"/>
    <cellStyle name="Accent4 - 20% 2 2 16" xfId="4050"/>
    <cellStyle name="Accent4 - 20% 2 2 2" xfId="259"/>
    <cellStyle name="Accent4 - 20% 2 2 3" xfId="1909"/>
    <cellStyle name="Accent4 - 20% 2 2 4" xfId="3021"/>
    <cellStyle name="Accent4 - 20% 2 2 5" xfId="3455"/>
    <cellStyle name="Accent4 - 20% 2 2 6" xfId="3081"/>
    <cellStyle name="Accent4 - 20% 2 2 7" xfId="3508"/>
    <cellStyle name="Accent4 - 20% 2 2 8" xfId="3247"/>
    <cellStyle name="Accent4 - 20% 2 2 9" xfId="3582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10" xfId="3653"/>
    <cellStyle name="Accent4 - 20% 6 11" xfId="3726"/>
    <cellStyle name="Accent4 - 20% 6 12" xfId="3798"/>
    <cellStyle name="Accent4 - 20% 6 13" xfId="3864"/>
    <cellStyle name="Accent4 - 20% 6 14" xfId="3929"/>
    <cellStyle name="Accent4 - 20% 6 15" xfId="3989"/>
    <cellStyle name="Accent4 - 20% 6 16" xfId="4046"/>
    <cellStyle name="Accent4 - 20% 6 2" xfId="267"/>
    <cellStyle name="Accent4 - 20% 6 3" xfId="1912"/>
    <cellStyle name="Accent4 - 20% 6 4" xfId="3018"/>
    <cellStyle name="Accent4 - 20% 6 5" xfId="3452"/>
    <cellStyle name="Accent4 - 20% 6 6" xfId="3076"/>
    <cellStyle name="Accent4 - 20% 6 7" xfId="3503"/>
    <cellStyle name="Accent4 - 20% 6 8" xfId="3241"/>
    <cellStyle name="Accent4 - 20% 6 9" xfId="3576"/>
    <cellStyle name="Accent4 - 20% 7" xfId="268"/>
    <cellStyle name="Accent4 - 20% 8" xfId="269"/>
    <cellStyle name="Accent4 - 20% 8 10" xfId="3723"/>
    <cellStyle name="Accent4 - 20% 8 11" xfId="3795"/>
    <cellStyle name="Accent4 - 20% 8 12" xfId="3862"/>
    <cellStyle name="Accent4 - 20% 8 13" xfId="3927"/>
    <cellStyle name="Accent4 - 20% 8 14" xfId="3987"/>
    <cellStyle name="Accent4 - 20% 8 15" xfId="4044"/>
    <cellStyle name="Accent4 - 20% 8 2" xfId="1914"/>
    <cellStyle name="Accent4 - 20% 8 3" xfId="3016"/>
    <cellStyle name="Accent4 - 20% 8 4" xfId="3450"/>
    <cellStyle name="Accent4 - 20% 8 5" xfId="3074"/>
    <cellStyle name="Accent4 - 20% 8 6" xfId="3501"/>
    <cellStyle name="Accent4 - 20% 8 7" xfId="3226"/>
    <cellStyle name="Accent4 - 20% 8 8" xfId="3573"/>
    <cellStyle name="Accent4 - 20% 8 9" xfId="3650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10" xfId="3647"/>
    <cellStyle name="Accent4 - 40% 2 2 11" xfId="3720"/>
    <cellStyle name="Accent4 - 40% 2 2 12" xfId="3792"/>
    <cellStyle name="Accent4 - 40% 2 2 13" xfId="3860"/>
    <cellStyle name="Accent4 - 40% 2 2 14" xfId="3925"/>
    <cellStyle name="Accent4 - 40% 2 2 15" xfId="3985"/>
    <cellStyle name="Accent4 - 40% 2 2 16" xfId="4042"/>
    <cellStyle name="Accent4 - 40% 2 2 2" xfId="279"/>
    <cellStyle name="Accent4 - 40% 2 2 3" xfId="1919"/>
    <cellStyle name="Accent4 - 40% 2 2 4" xfId="2998"/>
    <cellStyle name="Accent4 - 40% 2 2 5" xfId="3448"/>
    <cellStyle name="Accent4 - 40% 2 2 6" xfId="3072"/>
    <cellStyle name="Accent4 - 40% 2 2 7" xfId="3499"/>
    <cellStyle name="Accent4 - 40% 2 2 8" xfId="3215"/>
    <cellStyle name="Accent4 - 40% 2 2 9" xfId="3570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10" xfId="3645"/>
    <cellStyle name="Accent4 - 40% 6 11" xfId="3718"/>
    <cellStyle name="Accent4 - 40% 6 12" xfId="3790"/>
    <cellStyle name="Accent4 - 40% 6 13" xfId="3859"/>
    <cellStyle name="Accent4 - 40% 6 14" xfId="3924"/>
    <cellStyle name="Accent4 - 40% 6 15" xfId="3984"/>
    <cellStyle name="Accent4 - 40% 6 16" xfId="4041"/>
    <cellStyle name="Accent4 - 40% 6 2" xfId="287"/>
    <cellStyle name="Accent4 - 40% 6 3" xfId="1923"/>
    <cellStyle name="Accent4 - 40% 6 4" xfId="2989"/>
    <cellStyle name="Accent4 - 40% 6 5" xfId="3446"/>
    <cellStyle name="Accent4 - 40% 6 6" xfId="3070"/>
    <cellStyle name="Accent4 - 40% 6 7" xfId="3497"/>
    <cellStyle name="Accent4 - 40% 6 8" xfId="3212"/>
    <cellStyle name="Accent4 - 40% 6 9" xfId="3568"/>
    <cellStyle name="Accent4 - 40% 7" xfId="288"/>
    <cellStyle name="Accent4 - 40% 8" xfId="289"/>
    <cellStyle name="Accent4 - 40% 8 10" xfId="3717"/>
    <cellStyle name="Accent4 - 40% 8 11" xfId="3789"/>
    <cellStyle name="Accent4 - 40% 8 12" xfId="3858"/>
    <cellStyle name="Accent4 - 40% 8 13" xfId="3923"/>
    <cellStyle name="Accent4 - 40% 8 14" xfId="3983"/>
    <cellStyle name="Accent4 - 40% 8 15" xfId="4040"/>
    <cellStyle name="Accent4 - 40% 8 2" xfId="1925"/>
    <cellStyle name="Accent4 - 40% 8 3" xfId="2988"/>
    <cellStyle name="Accent4 - 40% 8 4" xfId="3445"/>
    <cellStyle name="Accent4 - 40% 8 5" xfId="3069"/>
    <cellStyle name="Accent4 - 40% 8 6" xfId="3496"/>
    <cellStyle name="Accent4 - 40% 8 7" xfId="3211"/>
    <cellStyle name="Accent4 - 40% 8 8" xfId="3567"/>
    <cellStyle name="Accent4 - 40% 8 9" xfId="3644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10" xfId="3617"/>
    <cellStyle name="Accent5 - 20% 2 2 11" xfId="3693"/>
    <cellStyle name="Accent5 - 20% 2 2 12" xfId="3765"/>
    <cellStyle name="Accent5 - 20% 2 2 13" xfId="3834"/>
    <cellStyle name="Accent5 - 20% 2 2 14" xfId="3899"/>
    <cellStyle name="Accent5 - 20% 2 2 15" xfId="3961"/>
    <cellStyle name="Accent5 - 20% 2 2 16" xfId="4018"/>
    <cellStyle name="Accent5 - 20% 2 2 2" xfId="313"/>
    <cellStyle name="Accent5 - 20% 2 2 3" xfId="1942"/>
    <cellStyle name="Accent5 - 20% 2 2 4" xfId="2959"/>
    <cellStyle name="Accent5 - 20% 2 2 5" xfId="3434"/>
    <cellStyle name="Accent5 - 20% 2 2 6" xfId="3045"/>
    <cellStyle name="Accent5 - 20% 2 2 7" xfId="3478"/>
    <cellStyle name="Accent5 - 20% 2 2 8" xfId="3142"/>
    <cellStyle name="Accent5 - 20% 2 2 9" xfId="3540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10" xfId="3614"/>
    <cellStyle name="Accent5 - 20% 6 11" xfId="3691"/>
    <cellStyle name="Accent5 - 20% 6 12" xfId="3763"/>
    <cellStyle name="Accent5 - 20% 6 13" xfId="3832"/>
    <cellStyle name="Accent5 - 20% 6 14" xfId="3897"/>
    <cellStyle name="Accent5 - 20% 6 15" xfId="3959"/>
    <cellStyle name="Accent5 - 20% 6 16" xfId="4016"/>
    <cellStyle name="Accent5 - 20% 6 2" xfId="321"/>
    <cellStyle name="Accent5 - 20% 6 3" xfId="1947"/>
    <cellStyle name="Accent5 - 20% 6 4" xfId="2955"/>
    <cellStyle name="Accent5 - 20% 6 5" xfId="3432"/>
    <cellStyle name="Accent5 - 20% 6 6" xfId="3038"/>
    <cellStyle name="Accent5 - 20% 6 7" xfId="3476"/>
    <cellStyle name="Accent5 - 20% 6 8" xfId="3140"/>
    <cellStyle name="Accent5 - 20% 6 9" xfId="3537"/>
    <cellStyle name="Accent5 - 20% 7" xfId="322"/>
    <cellStyle name="Accent5 - 20% 8" xfId="323"/>
    <cellStyle name="Accent5 - 20% 8 10" xfId="3688"/>
    <cellStyle name="Accent5 - 20% 8 11" xfId="3760"/>
    <cellStyle name="Accent5 - 20% 8 12" xfId="3829"/>
    <cellStyle name="Accent5 - 20% 8 13" xfId="3894"/>
    <cellStyle name="Accent5 - 20% 8 14" xfId="3957"/>
    <cellStyle name="Accent5 - 20% 8 15" xfId="4014"/>
    <cellStyle name="Accent5 - 20% 8 2" xfId="1949"/>
    <cellStyle name="Accent5 - 20% 8 3" xfId="2953"/>
    <cellStyle name="Accent5 - 20% 8 4" xfId="3430"/>
    <cellStyle name="Accent5 - 20% 8 5" xfId="3036"/>
    <cellStyle name="Accent5 - 20% 8 6" xfId="3473"/>
    <cellStyle name="Accent5 - 20% 8 7" xfId="3137"/>
    <cellStyle name="Accent5 - 20% 8 8" xfId="3534"/>
    <cellStyle name="Accent5 - 20% 8 9" xfId="3611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10" xfId="3252"/>
    <cellStyle name="Accent6 - 40% 2 2 11" xfId="3587"/>
    <cellStyle name="Accent6 - 40% 2 2 12" xfId="3664"/>
    <cellStyle name="Accent6 - 40% 2 2 13" xfId="3737"/>
    <cellStyle name="Accent6 - 40% 2 2 14" xfId="3809"/>
    <cellStyle name="Accent6 - 40% 2 2 15" xfId="3874"/>
    <cellStyle name="Accent6 - 40% 2 2 16" xfId="3939"/>
    <cellStyle name="Accent6 - 40% 2 2 2" xfId="377"/>
    <cellStyle name="Accent6 - 40% 2 2 3" xfId="1977"/>
    <cellStyle name="Accent6 - 40% 2 2 4" xfId="2903"/>
    <cellStyle name="Accent6 - 40% 2 2 5" xfId="3423"/>
    <cellStyle name="Accent6 - 40% 2 2 6" xfId="3023"/>
    <cellStyle name="Accent6 - 40% 2 2 7" xfId="3457"/>
    <cellStyle name="Accent6 - 40% 2 2 8" xfId="3086"/>
    <cellStyle name="Accent6 - 40% 2 2 9" xfId="3511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10" xfId="3245"/>
    <cellStyle name="Accent6 - 40% 6 11" xfId="3580"/>
    <cellStyle name="Accent6 - 40% 6 12" xfId="3657"/>
    <cellStyle name="Accent6 - 40% 6 13" xfId="3730"/>
    <cellStyle name="Accent6 - 40% 6 14" xfId="3802"/>
    <cellStyle name="Accent6 - 40% 6 15" xfId="3868"/>
    <cellStyle name="Accent6 - 40% 6 16" xfId="3933"/>
    <cellStyle name="Accent6 - 40% 6 2" xfId="385"/>
    <cellStyle name="Accent6 - 40% 6 3" xfId="1981"/>
    <cellStyle name="Accent6 - 40% 6 4" xfId="2893"/>
    <cellStyle name="Accent6 - 40% 6 5" xfId="3421"/>
    <cellStyle name="Accent6 - 40% 6 6" xfId="3020"/>
    <cellStyle name="Accent6 - 40% 6 7" xfId="3454"/>
    <cellStyle name="Accent6 - 40% 6 8" xfId="3079"/>
    <cellStyle name="Accent6 - 40% 6 9" xfId="3506"/>
    <cellStyle name="Accent6 - 40% 7" xfId="386"/>
    <cellStyle name="Accent6 - 40% 8" xfId="387"/>
    <cellStyle name="Accent6 - 40% 8 10" xfId="3577"/>
    <cellStyle name="Accent6 - 40% 8 11" xfId="3654"/>
    <cellStyle name="Accent6 - 40% 8 12" xfId="3727"/>
    <cellStyle name="Accent6 - 40% 8 13" xfId="3799"/>
    <cellStyle name="Accent6 - 40% 8 14" xfId="3865"/>
    <cellStyle name="Accent6 - 40% 8 15" xfId="3930"/>
    <cellStyle name="Accent6 - 40% 8 2" xfId="1983"/>
    <cellStyle name="Accent6 - 40% 8 3" xfId="2892"/>
    <cellStyle name="Accent6 - 40% 8 4" xfId="3420"/>
    <cellStyle name="Accent6 - 40% 8 5" xfId="3019"/>
    <cellStyle name="Accent6 - 40% 8 6" xfId="3453"/>
    <cellStyle name="Accent6 - 40% 8 7" xfId="3077"/>
    <cellStyle name="Accent6 - 40% 8 8" xfId="3504"/>
    <cellStyle name="Accent6 - 40% 8 9" xfId="3242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10 2" xfId="2003"/>
    <cellStyle name="Buena 10 3" xfId="2004"/>
    <cellStyle name="Buena 10 4" xfId="2005"/>
    <cellStyle name="Buena 10 5" xfId="2006"/>
    <cellStyle name="Buena 2" xfId="411"/>
    <cellStyle name="Buena 2 10" xfId="2962"/>
    <cellStyle name="Buena 2 11" xfId="3437"/>
    <cellStyle name="Buena 2 12" xfId="3048"/>
    <cellStyle name="Buena 2 13" xfId="3481"/>
    <cellStyle name="Buena 2 14" xfId="3145"/>
    <cellStyle name="Buena 2 15" xfId="3544"/>
    <cellStyle name="Buena 2 16" xfId="3621"/>
    <cellStyle name="Buena 2 17" xfId="3696"/>
    <cellStyle name="Buena 2 18" xfId="3768"/>
    <cellStyle name="Buena 2 19" xfId="3837"/>
    <cellStyle name="Buena 2 2" xfId="412"/>
    <cellStyle name="Buena 2 20" xfId="3902"/>
    <cellStyle name="Buena 2 3" xfId="413"/>
    <cellStyle name="Buena 2 4" xfId="414"/>
    <cellStyle name="Buena 2 5" xfId="415"/>
    <cellStyle name="Buena 2 6" xfId="416"/>
    <cellStyle name="Buena 2 7" xfId="2007"/>
    <cellStyle name="Buena 2 8" xfId="2860"/>
    <cellStyle name="Buena 2 9" xfId="3414"/>
    <cellStyle name="Buena 3" xfId="417"/>
    <cellStyle name="Buena 3 10" xfId="3435"/>
    <cellStyle name="Buena 3 11" xfId="3046"/>
    <cellStyle name="Buena 3 12" xfId="3479"/>
    <cellStyle name="Buena 3 13" xfId="3143"/>
    <cellStyle name="Buena 3 14" xfId="3541"/>
    <cellStyle name="Buena 3 15" xfId="3618"/>
    <cellStyle name="Buena 3 16" xfId="3694"/>
    <cellStyle name="Buena 3 17" xfId="3766"/>
    <cellStyle name="Buena 3 18" xfId="3835"/>
    <cellStyle name="Buena 3 19" xfId="3900"/>
    <cellStyle name="Buena 3 2" xfId="418"/>
    <cellStyle name="Buena 3 3" xfId="419"/>
    <cellStyle name="Buena 3 4" xfId="420"/>
    <cellStyle name="Buena 3 5" xfId="421"/>
    <cellStyle name="Buena 3 6" xfId="2012"/>
    <cellStyle name="Buena 3 7" xfId="2858"/>
    <cellStyle name="Buena 3 8" xfId="3412"/>
    <cellStyle name="Buena 3 9" xfId="2960"/>
    <cellStyle name="Buena 4" xfId="422"/>
    <cellStyle name="Buena 4 10" xfId="3431"/>
    <cellStyle name="Buena 4 11" xfId="3037"/>
    <cellStyle name="Buena 4 12" xfId="3474"/>
    <cellStyle name="Buena 4 13" xfId="3138"/>
    <cellStyle name="Buena 4 14" xfId="3535"/>
    <cellStyle name="Buena 4 15" xfId="3612"/>
    <cellStyle name="Buena 4 16" xfId="3689"/>
    <cellStyle name="Buena 4 17" xfId="3761"/>
    <cellStyle name="Buena 4 18" xfId="3830"/>
    <cellStyle name="Buena 4 19" xfId="3895"/>
    <cellStyle name="Buena 4 2" xfId="423"/>
    <cellStyle name="Buena 4 3" xfId="424"/>
    <cellStyle name="Buena 4 4" xfId="425"/>
    <cellStyle name="Buena 4 5" xfId="426"/>
    <cellStyle name="Buena 4 6" xfId="2016"/>
    <cellStyle name="Buena 4 7" xfId="2856"/>
    <cellStyle name="Buena 4 8" xfId="3410"/>
    <cellStyle name="Buena 4 9" xfId="2954"/>
    <cellStyle name="Buena 5" xfId="427"/>
    <cellStyle name="Buena 5 10" xfId="3429"/>
    <cellStyle name="Buena 5 11" xfId="3034"/>
    <cellStyle name="Buena 5 12" xfId="3470"/>
    <cellStyle name="Buena 5 13" xfId="3126"/>
    <cellStyle name="Buena 5 14" xfId="3531"/>
    <cellStyle name="Buena 5 15" xfId="3608"/>
    <cellStyle name="Buena 5 16" xfId="3685"/>
    <cellStyle name="Buena 5 17" xfId="3757"/>
    <cellStyle name="Buena 5 18" xfId="3826"/>
    <cellStyle name="Buena 5 19" xfId="3891"/>
    <cellStyle name="Buena 5 2" xfId="428"/>
    <cellStyle name="Buena 5 3" xfId="429"/>
    <cellStyle name="Buena 5 4" xfId="430"/>
    <cellStyle name="Buena 5 5" xfId="431"/>
    <cellStyle name="Buena 5 6" xfId="2021"/>
    <cellStyle name="Buena 5 7" xfId="2853"/>
    <cellStyle name="Buena 5 8" xfId="3409"/>
    <cellStyle name="Buena 5 9" xfId="2944"/>
    <cellStyle name="Buena 6" xfId="432"/>
    <cellStyle name="Buena 6 2" xfId="433"/>
    <cellStyle name="Buena 6 2 10" xfId="3525"/>
    <cellStyle name="Buena 6 2 11" xfId="3602"/>
    <cellStyle name="Buena 6 2 12" xfId="3679"/>
    <cellStyle name="Buena 6 2 13" xfId="3751"/>
    <cellStyle name="Buena 6 2 14" xfId="3821"/>
    <cellStyle name="Buena 6 2 15" xfId="3886"/>
    <cellStyle name="Buena 6 2 2" xfId="2027"/>
    <cellStyle name="Buena 6 2 3" xfId="2850"/>
    <cellStyle name="Buena 6 2 4" xfId="3407"/>
    <cellStyle name="Buena 6 2 5" xfId="2927"/>
    <cellStyle name="Buena 6 2 6" xfId="3427"/>
    <cellStyle name="Buena 6 2 7" xfId="3030"/>
    <cellStyle name="Buena 6 2 8" xfId="3464"/>
    <cellStyle name="Buena 6 2 9" xfId="3103"/>
    <cellStyle name="Buena 6 3" xfId="2028"/>
    <cellStyle name="Buena 6 4" xfId="2029"/>
    <cellStyle name="Buena 6 5" xfId="2030"/>
    <cellStyle name="Buena 7" xfId="434"/>
    <cellStyle name="Buena 7 2" xfId="435"/>
    <cellStyle name="Buena 7 3" xfId="2033"/>
    <cellStyle name="Buena 7 4" xfId="2034"/>
    <cellStyle name="Buena 7 5" xfId="2035"/>
    <cellStyle name="Buena 8" xfId="436"/>
    <cellStyle name="Buena 8 2" xfId="437"/>
    <cellStyle name="Buena 8 3" xfId="2038"/>
    <cellStyle name="Buena 8 4" xfId="2039"/>
    <cellStyle name="Buena 8 5" xfId="2040"/>
    <cellStyle name="Buena 9" xfId="438"/>
    <cellStyle name="Buena 9 2" xfId="439"/>
    <cellStyle name="Buena 9 3" xfId="2042"/>
    <cellStyle name="Buena 9 4" xfId="2043"/>
    <cellStyle name="Buena 9 5" xfId="2044"/>
    <cellStyle name="Calculation" xfId="440"/>
    <cellStyle name="Cálculo" xfId="441" builtinId="22" customBuiltin="1"/>
    <cellStyle name="Cálculo 10 2" xfId="2046"/>
    <cellStyle name="Cálculo 10 3" xfId="2047"/>
    <cellStyle name="Cálculo 10 4" xfId="2048"/>
    <cellStyle name="Cálculo 10 5" xfId="2049"/>
    <cellStyle name="Cálculo 2" xfId="442"/>
    <cellStyle name="Cálculo 2 10" xfId="2898"/>
    <cellStyle name="Cálculo 2 11" xfId="3422"/>
    <cellStyle name="Cálculo 2 12" xfId="3022"/>
    <cellStyle name="Cálculo 2 13" xfId="3456"/>
    <cellStyle name="Cálculo 2 14" xfId="3085"/>
    <cellStyle name="Cálculo 2 15" xfId="3510"/>
    <cellStyle name="Cálculo 2 16" xfId="3251"/>
    <cellStyle name="Cálculo 2 17" xfId="3586"/>
    <cellStyle name="Cálculo 2 18" xfId="3663"/>
    <cellStyle name="Cálculo 2 19" xfId="3736"/>
    <cellStyle name="Cálculo 2 2" xfId="443"/>
    <cellStyle name="Cálculo 2 20" xfId="3808"/>
    <cellStyle name="Cálculo 2 3" xfId="444"/>
    <cellStyle name="Cálculo 2 4" xfId="445"/>
    <cellStyle name="Cálculo 2 5" xfId="446"/>
    <cellStyle name="Cálculo 2 6" xfId="447"/>
    <cellStyle name="Cálculo 2 7" xfId="2050"/>
    <cellStyle name="Cálculo 2 8" xfId="2841"/>
    <cellStyle name="Cálculo 2 9" xfId="3401"/>
    <cellStyle name="Cálculo 3" xfId="448"/>
    <cellStyle name="Cálculo 3 10" xfId="3419"/>
    <cellStyle name="Cálculo 3 11" xfId="3017"/>
    <cellStyle name="Cálculo 3 12" xfId="3451"/>
    <cellStyle name="Cálculo 3 13" xfId="3075"/>
    <cellStyle name="Cálculo 3 14" xfId="3502"/>
    <cellStyle name="Cálculo 3 15" xfId="3231"/>
    <cellStyle name="Cálculo 3 16" xfId="3574"/>
    <cellStyle name="Cálculo 3 17" xfId="3651"/>
    <cellStyle name="Cálculo 3 18" xfId="3724"/>
    <cellStyle name="Cálculo 3 19" xfId="3796"/>
    <cellStyle name="Cálculo 3 2" xfId="449"/>
    <cellStyle name="Cálculo 3 3" xfId="450"/>
    <cellStyle name="Cálculo 3 4" xfId="451"/>
    <cellStyle name="Cálculo 3 5" xfId="452"/>
    <cellStyle name="Cálculo 3 6" xfId="2055"/>
    <cellStyle name="Cálculo 3 7" xfId="2839"/>
    <cellStyle name="Cálculo 3 8" xfId="3399"/>
    <cellStyle name="Cálculo 3 9" xfId="2891"/>
    <cellStyle name="Cálculo 4" xfId="453"/>
    <cellStyle name="Cálculo 4 10" xfId="3418"/>
    <cellStyle name="Cálculo 4 11" xfId="3007"/>
    <cellStyle name="Cálculo 4 12" xfId="3449"/>
    <cellStyle name="Cálculo 4 13" xfId="3073"/>
    <cellStyle name="Cálculo 4 14" xfId="3500"/>
    <cellStyle name="Cálculo 4 15" xfId="3217"/>
    <cellStyle name="Cálculo 4 16" xfId="3571"/>
    <cellStyle name="Cálculo 4 17" xfId="3648"/>
    <cellStyle name="Cálculo 4 18" xfId="3721"/>
    <cellStyle name="Cálculo 4 19" xfId="3793"/>
    <cellStyle name="Cálculo 4 2" xfId="454"/>
    <cellStyle name="Cálculo 4 3" xfId="455"/>
    <cellStyle name="Cálculo 4 4" xfId="456"/>
    <cellStyle name="Cálculo 4 5" xfId="457"/>
    <cellStyle name="Cálculo 4 6" xfId="2059"/>
    <cellStyle name="Cálculo 4 7" xfId="2837"/>
    <cellStyle name="Cálculo 4 8" xfId="3397"/>
    <cellStyle name="Cálculo 4 9" xfId="2889"/>
    <cellStyle name="Cálculo 5" xfId="458"/>
    <cellStyle name="Cálculo 5 10" xfId="3417"/>
    <cellStyle name="Cálculo 5 11" xfId="2990"/>
    <cellStyle name="Cálculo 5 12" xfId="3447"/>
    <cellStyle name="Cálculo 5 13" xfId="3071"/>
    <cellStyle name="Cálculo 5 14" xfId="3498"/>
    <cellStyle name="Cálculo 5 15" xfId="3213"/>
    <cellStyle name="Cálculo 5 16" xfId="3569"/>
    <cellStyle name="Cálculo 5 17" xfId="3646"/>
    <cellStyle name="Cálculo 5 18" xfId="3719"/>
    <cellStyle name="Cálculo 5 19" xfId="3791"/>
    <cellStyle name="Cálculo 5 2" xfId="459"/>
    <cellStyle name="Cálculo 5 3" xfId="460"/>
    <cellStyle name="Cálculo 5 4" xfId="461"/>
    <cellStyle name="Cálculo 5 5" xfId="462"/>
    <cellStyle name="Cálculo 5 6" xfId="2063"/>
    <cellStyle name="Cálculo 5 7" xfId="2836"/>
    <cellStyle name="Cálculo 5 8" xfId="3396"/>
    <cellStyle name="Cálculo 5 9" xfId="2886"/>
    <cellStyle name="Cálculo 6" xfId="463"/>
    <cellStyle name="Cálculo 6 2" xfId="464"/>
    <cellStyle name="Cálculo 6 3" xfId="2070"/>
    <cellStyle name="Cálculo 6 4" xfId="2071"/>
    <cellStyle name="Cálculo 6 5" xfId="2072"/>
    <cellStyle name="Cálculo 7" xfId="465"/>
    <cellStyle name="Cálculo 7 2" xfId="2074"/>
    <cellStyle name="Cálculo 7 3" xfId="2075"/>
    <cellStyle name="Cálculo 7 4" xfId="2076"/>
    <cellStyle name="Cálculo 7 5" xfId="2077"/>
    <cellStyle name="Cálculo 8" xfId="466"/>
    <cellStyle name="Cálculo 8 2" xfId="2079"/>
    <cellStyle name="Cálculo 8 3" xfId="2080"/>
    <cellStyle name="Cálculo 8 4" xfId="2081"/>
    <cellStyle name="Cálculo 8 5" xfId="2082"/>
    <cellStyle name="Cálculo 9" xfId="467"/>
    <cellStyle name="Cálculo 9 2" xfId="2083"/>
    <cellStyle name="Cálculo 9 3" xfId="2084"/>
    <cellStyle name="Cálculo 9 4" xfId="2085"/>
    <cellStyle name="Cálculo 9 5" xfId="2086"/>
    <cellStyle name="Celda de comprobación" xfId="468" builtinId="23" customBuiltin="1"/>
    <cellStyle name="Celda de comprobación 10 2" xfId="2087"/>
    <cellStyle name="Celda de comprobación 10 3" xfId="2088"/>
    <cellStyle name="Celda de comprobación 10 4" xfId="2089"/>
    <cellStyle name="Celda de comprobación 10 5" xfId="2090"/>
    <cellStyle name="Celda de comprobación 2" xfId="469"/>
    <cellStyle name="Celda de comprobación 2 10" xfId="2851"/>
    <cellStyle name="Celda de comprobación 2 11" xfId="3408"/>
    <cellStyle name="Celda de comprobación 2 12" xfId="2935"/>
    <cellStyle name="Celda de comprobación 2 13" xfId="3428"/>
    <cellStyle name="Celda de comprobación 2 14" xfId="3033"/>
    <cellStyle name="Celda de comprobación 2 15" xfId="3468"/>
    <cellStyle name="Celda de comprobación 2 16" xfId="3111"/>
    <cellStyle name="Celda de comprobación 2 17" xfId="3529"/>
    <cellStyle name="Celda de comprobación 2 18" xfId="3606"/>
    <cellStyle name="Celda de comprobación 2 19" xfId="3683"/>
    <cellStyle name="Celda de comprobación 2 2" xfId="470"/>
    <cellStyle name="Celda de comprobación 2 20" xfId="3755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2 7" xfId="2091"/>
    <cellStyle name="Celda de comprobación 2 8" xfId="2828"/>
    <cellStyle name="Celda de comprobación 2 9" xfId="3390"/>
    <cellStyle name="Celda de comprobación 3" xfId="475"/>
    <cellStyle name="Celda de comprobación 3 10" xfId="3406"/>
    <cellStyle name="Celda de comprobación 3 11" xfId="2926"/>
    <cellStyle name="Celda de comprobación 3 12" xfId="3426"/>
    <cellStyle name="Celda de comprobación 3 13" xfId="3029"/>
    <cellStyle name="Celda de comprobación 3 14" xfId="3463"/>
    <cellStyle name="Celda de comprobación 3 15" xfId="3102"/>
    <cellStyle name="Celda de comprobación 3 16" xfId="3524"/>
    <cellStyle name="Celda de comprobación 3 17" xfId="3601"/>
    <cellStyle name="Celda de comprobación 3 18" xfId="3678"/>
    <cellStyle name="Celda de comprobación 3 19" xfId="3750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3 6" xfId="2096"/>
    <cellStyle name="Celda de comprobación 3 7" xfId="2826"/>
    <cellStyle name="Celda de comprobación 3 8" xfId="3389"/>
    <cellStyle name="Celda de comprobación 3 9" xfId="2849"/>
    <cellStyle name="Celda de comprobación 4" xfId="480"/>
    <cellStyle name="Celda de comprobación 4 10" xfId="3405"/>
    <cellStyle name="Celda de comprobación 4 11" xfId="2925"/>
    <cellStyle name="Celda de comprobación 4 12" xfId="3425"/>
    <cellStyle name="Celda de comprobación 4 13" xfId="3026"/>
    <cellStyle name="Celda de comprobación 4 14" xfId="3460"/>
    <cellStyle name="Celda de comprobación 4 15" xfId="3097"/>
    <cellStyle name="Celda de comprobación 4 16" xfId="3519"/>
    <cellStyle name="Celda de comprobación 4 17" xfId="3596"/>
    <cellStyle name="Celda de comprobación 4 18" xfId="3673"/>
    <cellStyle name="Celda de comprobación 4 19" xfId="3745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4 6" xfId="2100"/>
    <cellStyle name="Celda de comprobación 4 7" xfId="2823"/>
    <cellStyle name="Celda de comprobación 4 8" xfId="3387"/>
    <cellStyle name="Celda de comprobación 4 9" xfId="2847"/>
    <cellStyle name="Celda de comprobación 5" xfId="485"/>
    <cellStyle name="Celda de comprobación 5 10" xfId="3404"/>
    <cellStyle name="Celda de comprobación 5 11" xfId="2924"/>
    <cellStyle name="Celda de comprobación 5 12" xfId="3424"/>
    <cellStyle name="Celda de comprobación 5 13" xfId="3024"/>
    <cellStyle name="Celda de comprobación 5 14" xfId="3458"/>
    <cellStyle name="Celda de comprobación 5 15" xfId="3090"/>
    <cellStyle name="Celda de comprobación 5 16" xfId="3516"/>
    <cellStyle name="Celda de comprobación 5 17" xfId="3274"/>
    <cellStyle name="Celda de comprobación 5 18" xfId="3593"/>
    <cellStyle name="Celda de comprobación 5 19" xfId="3670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5 6" xfId="2105"/>
    <cellStyle name="Celda de comprobación 5 7" xfId="2821"/>
    <cellStyle name="Celda de comprobación 5 8" xfId="3385"/>
    <cellStyle name="Celda de comprobación 5 9" xfId="2845"/>
    <cellStyle name="Celda de comprobación 6" xfId="490"/>
    <cellStyle name="Celda de comprobación 6 2" xfId="491"/>
    <cellStyle name="Celda de comprobación 6 3" xfId="2108"/>
    <cellStyle name="Celda de comprobación 6 4" xfId="2109"/>
    <cellStyle name="Celda de comprobación 6 5" xfId="2110"/>
    <cellStyle name="Celda de comprobación 7" xfId="492"/>
    <cellStyle name="Celda de comprobación 7 2" xfId="2111"/>
    <cellStyle name="Celda de comprobación 7 3" xfId="2112"/>
    <cellStyle name="Celda de comprobación 7 4" xfId="2113"/>
    <cellStyle name="Celda de comprobación 7 5" xfId="2114"/>
    <cellStyle name="Celda de comprobación 8" xfId="493"/>
    <cellStyle name="Celda de comprobación 8 2" xfId="2115"/>
    <cellStyle name="Celda de comprobación 8 3" xfId="2116"/>
    <cellStyle name="Celda de comprobación 8 4" xfId="2117"/>
    <cellStyle name="Celda de comprobación 8 5" xfId="2118"/>
    <cellStyle name="Celda de comprobación 9" xfId="494"/>
    <cellStyle name="Celda de comprobación 9 2" xfId="2119"/>
    <cellStyle name="Celda de comprobación 9 3" xfId="2120"/>
    <cellStyle name="Celda de comprobación 9 4" xfId="2121"/>
    <cellStyle name="Celda de comprobación 9 5" xfId="2122"/>
    <cellStyle name="Celda vinculada" xfId="495" builtinId="24" customBuiltin="1"/>
    <cellStyle name="Celda vinculada 10 2" xfId="2123"/>
    <cellStyle name="Celda vinculada 10 3" xfId="2124"/>
    <cellStyle name="Celda vinculada 10 4" xfId="2125"/>
    <cellStyle name="Celda vinculada 10 5" xfId="2126"/>
    <cellStyle name="Celda vinculada 2" xfId="496"/>
    <cellStyle name="Celda vinculada 2 10" xfId="2835"/>
    <cellStyle name="Celda vinculada 2 11" xfId="3395"/>
    <cellStyle name="Celda vinculada 2 12" xfId="2881"/>
    <cellStyle name="Celda vinculada 2 13" xfId="3416"/>
    <cellStyle name="Celda vinculada 2 14" xfId="2979"/>
    <cellStyle name="Celda vinculada 2 15" xfId="3441"/>
    <cellStyle name="Celda vinculada 2 16" xfId="3059"/>
    <cellStyle name="Celda vinculada 2 17" xfId="3488"/>
    <cellStyle name="Celda vinculada 2 18" xfId="3180"/>
    <cellStyle name="Celda vinculada 2 19" xfId="3557"/>
    <cellStyle name="Celda vinculada 2 2" xfId="497"/>
    <cellStyle name="Celda vinculada 2 20" xfId="3634"/>
    <cellStyle name="Celda vinculada 2 3" xfId="498"/>
    <cellStyle name="Celda vinculada 2 4" xfId="499"/>
    <cellStyle name="Celda vinculada 2 5" xfId="500"/>
    <cellStyle name="Celda vinculada 2 6" xfId="501"/>
    <cellStyle name="Celda vinculada 2 7" xfId="2127"/>
    <cellStyle name="Celda vinculada 2 8" xfId="2815"/>
    <cellStyle name="Celda vinculada 2 9" xfId="3379"/>
    <cellStyle name="Celda vinculada 3" xfId="502"/>
    <cellStyle name="Celda vinculada 3 10" xfId="3394"/>
    <cellStyle name="Celda vinculada 3 11" xfId="2861"/>
    <cellStyle name="Celda vinculada 3 12" xfId="3415"/>
    <cellStyle name="Celda vinculada 3 13" xfId="2963"/>
    <cellStyle name="Celda vinculada 3 14" xfId="3438"/>
    <cellStyle name="Celda vinculada 3 15" xfId="3050"/>
    <cellStyle name="Celda vinculada 3 16" xfId="3483"/>
    <cellStyle name="Celda vinculada 3 17" xfId="3169"/>
    <cellStyle name="Celda vinculada 3 18" xfId="3549"/>
    <cellStyle name="Celda vinculada 3 19" xfId="3626"/>
    <cellStyle name="Celda vinculada 3 2" xfId="503"/>
    <cellStyle name="Celda vinculada 3 3" xfId="504"/>
    <cellStyle name="Celda vinculada 3 4" xfId="505"/>
    <cellStyle name="Celda vinculada 3 5" xfId="506"/>
    <cellStyle name="Celda vinculada 3 6" xfId="2131"/>
    <cellStyle name="Celda vinculada 3 7" xfId="2813"/>
    <cellStyle name="Celda vinculada 3 8" xfId="3378"/>
    <cellStyle name="Celda vinculada 3 9" xfId="2834"/>
    <cellStyle name="Celda vinculada 4" xfId="507"/>
    <cellStyle name="Celda vinculada 4 10" xfId="3393"/>
    <cellStyle name="Celda vinculada 4 11" xfId="2859"/>
    <cellStyle name="Celda vinculada 4 12" xfId="3413"/>
    <cellStyle name="Celda vinculada 4 13" xfId="2961"/>
    <cellStyle name="Celda vinculada 4 14" xfId="3436"/>
    <cellStyle name="Celda vinculada 4 15" xfId="3047"/>
    <cellStyle name="Celda vinculada 4 16" xfId="3480"/>
    <cellStyle name="Celda vinculada 4 17" xfId="3144"/>
    <cellStyle name="Celda vinculada 4 18" xfId="3543"/>
    <cellStyle name="Celda vinculada 4 19" xfId="3620"/>
    <cellStyle name="Celda vinculada 4 2" xfId="508"/>
    <cellStyle name="Celda vinculada 4 3" xfId="509"/>
    <cellStyle name="Celda vinculada 4 4" xfId="510"/>
    <cellStyle name="Celda vinculada 4 5" xfId="511"/>
    <cellStyle name="Celda vinculada 4 6" xfId="2136"/>
    <cellStyle name="Celda vinculada 4 7" xfId="2810"/>
    <cellStyle name="Celda vinculada 4 8" xfId="3376"/>
    <cellStyle name="Celda vinculada 4 9" xfId="2832"/>
    <cellStyle name="Celda vinculada 5" xfId="512"/>
    <cellStyle name="Celda vinculada 5 10" xfId="3392"/>
    <cellStyle name="Celda vinculada 5 11" xfId="2857"/>
    <cellStyle name="Celda vinculada 5 12" xfId="3411"/>
    <cellStyle name="Celda vinculada 5 13" xfId="2958"/>
    <cellStyle name="Celda vinculada 5 14" xfId="3433"/>
    <cellStyle name="Celda vinculada 5 15" xfId="3044"/>
    <cellStyle name="Celda vinculada 5 16" xfId="3477"/>
    <cellStyle name="Celda vinculada 5 17" xfId="3141"/>
    <cellStyle name="Celda vinculada 5 18" xfId="3538"/>
    <cellStyle name="Celda vinculada 5 19" xfId="3615"/>
    <cellStyle name="Celda vinculada 5 2" xfId="513"/>
    <cellStyle name="Celda vinculada 5 3" xfId="514"/>
    <cellStyle name="Celda vinculada 5 4" xfId="515"/>
    <cellStyle name="Celda vinculada 5 5" xfId="516"/>
    <cellStyle name="Celda vinculada 5 6" xfId="2139"/>
    <cellStyle name="Celda vinculada 5 7" xfId="2808"/>
    <cellStyle name="Celda vinculada 5 8" xfId="3375"/>
    <cellStyle name="Celda vinculada 5 9" xfId="2831"/>
    <cellStyle name="Celda vinculada 6" xfId="517"/>
    <cellStyle name="Celda vinculada 6 2" xfId="518"/>
    <cellStyle name="Celda vinculada 6 3" xfId="2145"/>
    <cellStyle name="Celda vinculada 6 4" xfId="2146"/>
    <cellStyle name="Celda vinculada 6 5" xfId="2147"/>
    <cellStyle name="Celda vinculada 7" xfId="519"/>
    <cellStyle name="Celda vinculada 7 2" xfId="2149"/>
    <cellStyle name="Celda vinculada 7 3" xfId="2150"/>
    <cellStyle name="Celda vinculada 7 4" xfId="2151"/>
    <cellStyle name="Celda vinculada 7 5" xfId="2152"/>
    <cellStyle name="Celda vinculada 8" xfId="520"/>
    <cellStyle name="Celda vinculada 8 2" xfId="2154"/>
    <cellStyle name="Celda vinculada 8 3" xfId="2155"/>
    <cellStyle name="Celda vinculada 8 4" xfId="2156"/>
    <cellStyle name="Celda vinculada 8 5" xfId="2157"/>
    <cellStyle name="Celda vinculada 9" xfId="521"/>
    <cellStyle name="Celda vinculada 9 2" xfId="2159"/>
    <cellStyle name="Celda vinculada 9 3" xfId="2160"/>
    <cellStyle name="Celda vinculada 9 4" xfId="2161"/>
    <cellStyle name="Celda vinculada 9 5" xfId="2162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2" builtinId="16" customBuiltin="1"/>
    <cellStyle name="Encabezado 4" xfId="559" builtinId="19" customBuiltin="1"/>
    <cellStyle name="Encabezado 4 10 2" xfId="2193"/>
    <cellStyle name="Encabezado 4 10 3" xfId="2194"/>
    <cellStyle name="Encabezado 4 10 4" xfId="2195"/>
    <cellStyle name="Encabezado 4 10 5" xfId="2196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6 2" xfId="2216"/>
    <cellStyle name="Encabezado 4 6 3" xfId="2217"/>
    <cellStyle name="Encabezado 4 6 4" xfId="2218"/>
    <cellStyle name="Encabezado 4 6 5" xfId="2219"/>
    <cellStyle name="Encabezado 4 7" xfId="582"/>
    <cellStyle name="Encabezado 4 7 2" xfId="2221"/>
    <cellStyle name="Encabezado 4 7 3" xfId="2222"/>
    <cellStyle name="Encabezado 4 7 4" xfId="2223"/>
    <cellStyle name="Encabezado 4 7 5" xfId="2224"/>
    <cellStyle name="Encabezado 4 8" xfId="583"/>
    <cellStyle name="Encabezado 4 8 2" xfId="2226"/>
    <cellStyle name="Encabezado 4 8 3" xfId="2227"/>
    <cellStyle name="Encabezado 4 8 4" xfId="2228"/>
    <cellStyle name="Encabezado 4 8 5" xfId="2229"/>
    <cellStyle name="Encabezado 4 9" xfId="584"/>
    <cellStyle name="Encabezado 4 9 2" xfId="2231"/>
    <cellStyle name="Encabezado 4 9 3" xfId="2232"/>
    <cellStyle name="Encabezado 4 9 4" xfId="2233"/>
    <cellStyle name="Encabezado 4 9 5" xfId="2234"/>
    <cellStyle name="Énfasis1" xfId="585" builtinId="29" customBuiltin="1"/>
    <cellStyle name="Énfasis1 10 2" xfId="2235"/>
    <cellStyle name="Énfasis1 10 3" xfId="2236"/>
    <cellStyle name="Énfasis1 10 4" xfId="2237"/>
    <cellStyle name="Énfasis1 10 5" xfId="2238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6 2" xfId="2258"/>
    <cellStyle name="Énfasis1 6 3" xfId="2259"/>
    <cellStyle name="Énfasis1 6 4" xfId="2260"/>
    <cellStyle name="Énfasis1 6 5" xfId="2261"/>
    <cellStyle name="Énfasis1 7" xfId="608"/>
    <cellStyle name="Énfasis1 7 2" xfId="2263"/>
    <cellStyle name="Énfasis1 7 3" xfId="2264"/>
    <cellStyle name="Énfasis1 7 4" xfId="2265"/>
    <cellStyle name="Énfasis1 7 5" xfId="2266"/>
    <cellStyle name="Énfasis1 8" xfId="609"/>
    <cellStyle name="Énfasis1 8 2" xfId="2268"/>
    <cellStyle name="Énfasis1 8 3" xfId="2269"/>
    <cellStyle name="Énfasis1 8 4" xfId="2270"/>
    <cellStyle name="Énfasis1 8 5" xfId="2271"/>
    <cellStyle name="Énfasis1 9" xfId="610"/>
    <cellStyle name="Énfasis1 9 2" xfId="2273"/>
    <cellStyle name="Énfasis1 9 3" xfId="2274"/>
    <cellStyle name="Énfasis1 9 4" xfId="2275"/>
    <cellStyle name="Énfasis1 9 5" xfId="2276"/>
    <cellStyle name="Énfasis2" xfId="611" builtinId="33" customBuiltin="1"/>
    <cellStyle name="Énfasis2 10 2" xfId="2277"/>
    <cellStyle name="Énfasis2 10 3" xfId="2278"/>
    <cellStyle name="Énfasis2 10 4" xfId="2279"/>
    <cellStyle name="Énfasis2 10 5" xfId="2280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6 2" xfId="2299"/>
    <cellStyle name="Énfasis2 6 3" xfId="2300"/>
    <cellStyle name="Énfasis2 6 4" xfId="2301"/>
    <cellStyle name="Énfasis2 6 5" xfId="2302"/>
    <cellStyle name="Énfasis2 7" xfId="634"/>
    <cellStyle name="Énfasis2 7 2" xfId="2304"/>
    <cellStyle name="Énfasis2 7 3" xfId="2305"/>
    <cellStyle name="Énfasis2 7 4" xfId="2306"/>
    <cellStyle name="Énfasis2 7 5" xfId="2307"/>
    <cellStyle name="Énfasis2 8" xfId="635"/>
    <cellStyle name="Énfasis2 8 2" xfId="2308"/>
    <cellStyle name="Énfasis2 8 3" xfId="2309"/>
    <cellStyle name="Énfasis2 8 4" xfId="2310"/>
    <cellStyle name="Énfasis2 8 5" xfId="2311"/>
    <cellStyle name="Énfasis2 9" xfId="636"/>
    <cellStyle name="Énfasis2 9 2" xfId="2313"/>
    <cellStyle name="Énfasis2 9 3" xfId="2314"/>
    <cellStyle name="Énfasis2 9 4" xfId="2315"/>
    <cellStyle name="Énfasis2 9 5" xfId="2316"/>
    <cellStyle name="Énfasis3" xfId="637" builtinId="37" customBuiltin="1"/>
    <cellStyle name="Énfasis3 10 2" xfId="2317"/>
    <cellStyle name="Énfasis3 10 3" xfId="2318"/>
    <cellStyle name="Énfasis3 10 4" xfId="2319"/>
    <cellStyle name="Énfasis3 10 5" xfId="2320"/>
    <cellStyle name="Énfasis3 2" xfId="638"/>
    <cellStyle name="Énfasis3 2 10" xfId="2740"/>
    <cellStyle name="Énfasis3 2 11" xfId="3326"/>
    <cellStyle name="Énfasis3 2 12" xfId="2779"/>
    <cellStyle name="Énfasis3 2 13" xfId="3351"/>
    <cellStyle name="Énfasis3 2 14" xfId="2800"/>
    <cellStyle name="Énfasis3 2 15" xfId="3368"/>
    <cellStyle name="Énfasis3 2 16" xfId="2820"/>
    <cellStyle name="Énfasis3 2 17" xfId="3384"/>
    <cellStyle name="Énfasis3 2 18" xfId="2844"/>
    <cellStyle name="Énfasis3 2 19" xfId="3403"/>
    <cellStyle name="Énfasis3 2 2" xfId="639"/>
    <cellStyle name="Énfasis3 2 20" xfId="2921"/>
    <cellStyle name="Énfasis3 2 3" xfId="640"/>
    <cellStyle name="Énfasis3 2 4" xfId="641"/>
    <cellStyle name="Énfasis3 2 5" xfId="642"/>
    <cellStyle name="Énfasis3 2 6" xfId="643"/>
    <cellStyle name="Énfasis3 2 7" xfId="2321"/>
    <cellStyle name="Énfasis3 2 8" xfId="2647"/>
    <cellStyle name="Énfasis3 2 9" xfId="3297"/>
    <cellStyle name="Énfasis3 3" xfId="644"/>
    <cellStyle name="Énfasis3 3 10" xfId="3323"/>
    <cellStyle name="Énfasis3 3 11" xfId="2774"/>
    <cellStyle name="Énfasis3 3 12" xfId="3348"/>
    <cellStyle name="Énfasis3 3 13" xfId="2798"/>
    <cellStyle name="Énfasis3 3 14" xfId="3366"/>
    <cellStyle name="Énfasis3 3 15" xfId="2818"/>
    <cellStyle name="Énfasis3 3 16" xfId="3382"/>
    <cellStyle name="Énfasis3 3 17" xfId="2842"/>
    <cellStyle name="Énfasis3 3 18" xfId="3402"/>
    <cellStyle name="Énfasis3 3 19" xfId="2916"/>
    <cellStyle name="Énfasis3 3 2" xfId="645"/>
    <cellStyle name="Énfasis3 3 3" xfId="646"/>
    <cellStyle name="Énfasis3 3 4" xfId="647"/>
    <cellStyle name="Énfasis3 3 5" xfId="648"/>
    <cellStyle name="Énfasis3 3 6" xfId="2327"/>
    <cellStyle name="Énfasis3 3 7" xfId="2629"/>
    <cellStyle name="Énfasis3 3 8" xfId="3294"/>
    <cellStyle name="Énfasis3 3 9" xfId="2730"/>
    <cellStyle name="Énfasis3 4" xfId="649"/>
    <cellStyle name="Énfasis3 4 10" xfId="3321"/>
    <cellStyle name="Énfasis3 4 11" xfId="2772"/>
    <cellStyle name="Énfasis3 4 12" xfId="3346"/>
    <cellStyle name="Énfasis3 4 13" xfId="2797"/>
    <cellStyle name="Énfasis3 4 14" xfId="3365"/>
    <cellStyle name="Énfasis3 4 15" xfId="2817"/>
    <cellStyle name="Énfasis3 4 16" xfId="3381"/>
    <cellStyle name="Énfasis3 4 17" xfId="2840"/>
    <cellStyle name="Énfasis3 4 18" xfId="3400"/>
    <cellStyle name="Énfasis3 4 19" xfId="2894"/>
    <cellStyle name="Énfasis3 4 2" xfId="650"/>
    <cellStyle name="Énfasis3 4 3" xfId="651"/>
    <cellStyle name="Énfasis3 4 4" xfId="652"/>
    <cellStyle name="Énfasis3 4 5" xfId="653"/>
    <cellStyle name="Énfasis3 4 6" xfId="2332"/>
    <cellStyle name="Énfasis3 4 7" xfId="2626"/>
    <cellStyle name="Énfasis3 4 8" xfId="3292"/>
    <cellStyle name="Énfasis3 4 9" xfId="2727"/>
    <cellStyle name="Énfasis3 5" xfId="654"/>
    <cellStyle name="Énfasis3 5 10" xfId="3320"/>
    <cellStyle name="Énfasis3 5 11" xfId="2771"/>
    <cellStyle name="Énfasis3 5 12" xfId="3345"/>
    <cellStyle name="Énfasis3 5 13" xfId="2796"/>
    <cellStyle name="Énfasis3 5 14" xfId="3364"/>
    <cellStyle name="Énfasis3 5 15" xfId="2816"/>
    <cellStyle name="Énfasis3 5 16" xfId="3380"/>
    <cellStyle name="Énfasis3 5 17" xfId="2838"/>
    <cellStyle name="Énfasis3 5 18" xfId="3398"/>
    <cellStyle name="Énfasis3 5 19" xfId="2890"/>
    <cellStyle name="Énfasis3 5 2" xfId="655"/>
    <cellStyle name="Énfasis3 5 3" xfId="656"/>
    <cellStyle name="Énfasis3 5 4" xfId="657"/>
    <cellStyle name="Énfasis3 5 5" xfId="658"/>
    <cellStyle name="Énfasis3 5 6" xfId="2336"/>
    <cellStyle name="Énfasis3 5 7" xfId="2623"/>
    <cellStyle name="Énfasis3 5 8" xfId="3290"/>
    <cellStyle name="Énfasis3 5 9" xfId="2723"/>
    <cellStyle name="Énfasis3 6" xfId="659"/>
    <cellStyle name="Énfasis3 6 2" xfId="660"/>
    <cellStyle name="Énfasis3 6 3" xfId="2342"/>
    <cellStyle name="Énfasis3 6 4" xfId="2343"/>
    <cellStyle name="Énfasis3 6 5" xfId="2344"/>
    <cellStyle name="Énfasis3 7" xfId="661"/>
    <cellStyle name="Énfasis3 7 2" xfId="2346"/>
    <cellStyle name="Énfasis3 7 3" xfId="2347"/>
    <cellStyle name="Énfasis3 7 4" xfId="2348"/>
    <cellStyle name="Énfasis3 7 5" xfId="2349"/>
    <cellStyle name="Énfasis3 8" xfId="662"/>
    <cellStyle name="Énfasis3 8 2" xfId="2351"/>
    <cellStyle name="Énfasis3 8 3" xfId="2352"/>
    <cellStyle name="Énfasis3 8 4" xfId="2353"/>
    <cellStyle name="Énfasis3 8 5" xfId="2354"/>
    <cellStyle name="Énfasis3 9" xfId="663"/>
    <cellStyle name="Énfasis3 9 2" xfId="2356"/>
    <cellStyle name="Énfasis3 9 3" xfId="2357"/>
    <cellStyle name="Énfasis3 9 4" xfId="2358"/>
    <cellStyle name="Énfasis3 9 5" xfId="2359"/>
    <cellStyle name="Énfasis4" xfId="664" builtinId="41" customBuiltin="1"/>
    <cellStyle name="Énfasis4 10 2" xfId="2360"/>
    <cellStyle name="Énfasis4 10 3" xfId="2361"/>
    <cellStyle name="Énfasis4 10 4" xfId="2362"/>
    <cellStyle name="Énfasis4 10 5" xfId="2363"/>
    <cellStyle name="Énfasis4 2" xfId="665"/>
    <cellStyle name="Énfasis4 2 10" xfId="2683"/>
    <cellStyle name="Énfasis4 2 11" xfId="3306"/>
    <cellStyle name="Énfasis4 2 12" xfId="2758"/>
    <cellStyle name="Énfasis4 2 13" xfId="3334"/>
    <cellStyle name="Énfasis4 2 14" xfId="2787"/>
    <cellStyle name="Énfasis4 2 15" xfId="3358"/>
    <cellStyle name="Énfasis4 2 16" xfId="2806"/>
    <cellStyle name="Énfasis4 2 17" xfId="3373"/>
    <cellStyle name="Énfasis4 2 18" xfId="2829"/>
    <cellStyle name="Énfasis4 2 19" xfId="3391"/>
    <cellStyle name="Énfasis4 2 2" xfId="666"/>
    <cellStyle name="Énfasis4 2 20" xfId="2852"/>
    <cellStyle name="Énfasis4 2 3" xfId="667"/>
    <cellStyle name="Énfasis4 2 4" xfId="668"/>
    <cellStyle name="Énfasis4 2 5" xfId="669"/>
    <cellStyle name="Énfasis4 2 6" xfId="670"/>
    <cellStyle name="Énfasis4 2 7" xfId="2364"/>
    <cellStyle name="Énfasis4 2 8" xfId="2580"/>
    <cellStyle name="Énfasis4 2 9" xfId="1703"/>
    <cellStyle name="Énfasis4 3" xfId="671"/>
    <cellStyle name="Énfasis4 3 10" xfId="3302"/>
    <cellStyle name="Énfasis4 3 11" xfId="2754"/>
    <cellStyle name="Énfasis4 3 12" xfId="3330"/>
    <cellStyle name="Énfasis4 3 13" xfId="2783"/>
    <cellStyle name="Énfasis4 3 14" xfId="3355"/>
    <cellStyle name="Énfasis4 3 15" xfId="2803"/>
    <cellStyle name="Énfasis4 3 16" xfId="3371"/>
    <cellStyle name="Énfasis4 3 17" xfId="2825"/>
    <cellStyle name="Énfasis4 3 18" xfId="3388"/>
    <cellStyle name="Énfasis4 3 19" xfId="2848"/>
    <cellStyle name="Énfasis4 3 2" xfId="672"/>
    <cellStyle name="Énfasis4 3 3" xfId="673"/>
    <cellStyle name="Énfasis4 3 4" xfId="674"/>
    <cellStyle name="Énfasis4 3 5" xfId="675"/>
    <cellStyle name="Énfasis4 3 6" xfId="2369"/>
    <cellStyle name="Énfasis4 3 7" xfId="2564"/>
    <cellStyle name="Énfasis4 3 8" xfId="1716"/>
    <cellStyle name="Énfasis4 3 9" xfId="2678"/>
    <cellStyle name="Énfasis4 4" xfId="676"/>
    <cellStyle name="Énfasis4 4 10" xfId="3299"/>
    <cellStyle name="Énfasis4 4 11" xfId="2750"/>
    <cellStyle name="Énfasis4 4 12" xfId="3328"/>
    <cellStyle name="Énfasis4 4 13" xfId="2781"/>
    <cellStyle name="Énfasis4 4 14" xfId="3353"/>
    <cellStyle name="Énfasis4 4 15" xfId="2801"/>
    <cellStyle name="Énfasis4 4 16" xfId="3369"/>
    <cellStyle name="Énfasis4 4 17" xfId="2822"/>
    <cellStyle name="Énfasis4 4 18" xfId="3386"/>
    <cellStyle name="Énfasis4 4 19" xfId="2846"/>
    <cellStyle name="Énfasis4 4 2" xfId="677"/>
    <cellStyle name="Énfasis4 4 3" xfId="678"/>
    <cellStyle name="Énfasis4 4 4" xfId="679"/>
    <cellStyle name="Énfasis4 4 5" xfId="680"/>
    <cellStyle name="Énfasis4 4 6" xfId="2373"/>
    <cellStyle name="Énfasis4 4 7" xfId="2557"/>
    <cellStyle name="Énfasis4 4 8" xfId="1735"/>
    <cellStyle name="Énfasis4 4 9" xfId="2665"/>
    <cellStyle name="Énfasis4 5" xfId="681"/>
    <cellStyle name="Énfasis4 5 10" xfId="3296"/>
    <cellStyle name="Énfasis4 5 11" xfId="2732"/>
    <cellStyle name="Énfasis4 5 12" xfId="3325"/>
    <cellStyle name="Énfasis4 5 13" xfId="2776"/>
    <cellStyle name="Énfasis4 5 14" xfId="3350"/>
    <cellStyle name="Énfasis4 5 15" xfId="2799"/>
    <cellStyle name="Énfasis4 5 16" xfId="3367"/>
    <cellStyle name="Énfasis4 5 17" xfId="2819"/>
    <cellStyle name="Énfasis4 5 18" xfId="3383"/>
    <cellStyle name="Énfasis4 5 19" xfId="2843"/>
    <cellStyle name="Énfasis4 5 2" xfId="682"/>
    <cellStyle name="Énfasis4 5 3" xfId="683"/>
    <cellStyle name="Énfasis4 5 4" xfId="684"/>
    <cellStyle name="Énfasis4 5 5" xfId="685"/>
    <cellStyle name="Énfasis4 5 6" xfId="2378"/>
    <cellStyle name="Énfasis4 5 7" xfId="2553"/>
    <cellStyle name="Énfasis4 5 8" xfId="1738"/>
    <cellStyle name="Énfasis4 5 9" xfId="2638"/>
    <cellStyle name="Énfasis4 6" xfId="686"/>
    <cellStyle name="Énfasis4 6 2" xfId="687"/>
    <cellStyle name="Énfasis4 6 3" xfId="2382"/>
    <cellStyle name="Énfasis4 6 4" xfId="2383"/>
    <cellStyle name="Énfasis4 6 5" xfId="2384"/>
    <cellStyle name="Énfasis4 7" xfId="688"/>
    <cellStyle name="Énfasis4 7 2" xfId="2385"/>
    <cellStyle name="Énfasis4 7 3" xfId="2386"/>
    <cellStyle name="Énfasis4 7 4" xfId="2387"/>
    <cellStyle name="Énfasis4 7 5" xfId="2388"/>
    <cellStyle name="Énfasis4 8" xfId="689"/>
    <cellStyle name="Énfasis4 8 2" xfId="2389"/>
    <cellStyle name="Énfasis4 8 3" xfId="2390"/>
    <cellStyle name="Énfasis4 8 4" xfId="2391"/>
    <cellStyle name="Énfasis4 8 5" xfId="2392"/>
    <cellStyle name="Énfasis4 9" xfId="690"/>
    <cellStyle name="Énfasis4 9 2" xfId="2394"/>
    <cellStyle name="Énfasis4 9 3" xfId="2395"/>
    <cellStyle name="Énfasis4 9 4" xfId="2396"/>
    <cellStyle name="Énfasis4 9 5" xfId="2397"/>
    <cellStyle name="Énfasis5" xfId="691" builtinId="45" customBuiltin="1"/>
    <cellStyle name="Énfasis5 10 2" xfId="2398"/>
    <cellStyle name="Énfasis5 10 3" xfId="2399"/>
    <cellStyle name="Énfasis5 10 4" xfId="2400"/>
    <cellStyle name="Énfasis5 10 5" xfId="2401"/>
    <cellStyle name="Énfasis5 2" xfId="692"/>
    <cellStyle name="Énfasis5 2 10" xfId="2591"/>
    <cellStyle name="Énfasis5 2 11" xfId="3276"/>
    <cellStyle name="Énfasis5 2 12" xfId="2691"/>
    <cellStyle name="Énfasis5 2 13" xfId="3311"/>
    <cellStyle name="Énfasis5 2 14" xfId="2762"/>
    <cellStyle name="Énfasis5 2 15" xfId="3338"/>
    <cellStyle name="Énfasis5 2 16" xfId="2791"/>
    <cellStyle name="Énfasis5 2 17" xfId="3361"/>
    <cellStyle name="Énfasis5 2 18" xfId="2811"/>
    <cellStyle name="Énfasis5 2 19" xfId="3377"/>
    <cellStyle name="Énfasis5 2 2" xfId="693"/>
    <cellStyle name="Énfasis5 2 20" xfId="2833"/>
    <cellStyle name="Énfasis5 2 3" xfId="694"/>
    <cellStyle name="Énfasis5 2 4" xfId="695"/>
    <cellStyle name="Énfasis5 2 5" xfId="696"/>
    <cellStyle name="Énfasis5 2 6" xfId="697"/>
    <cellStyle name="Énfasis5 2 7" xfId="2402"/>
    <cellStyle name="Énfasis5 2 8" xfId="2498"/>
    <cellStyle name="Énfasis5 2 9" xfId="1808"/>
    <cellStyle name="Énfasis5 3" xfId="698"/>
    <cellStyle name="Énfasis5 3 10" xfId="1700"/>
    <cellStyle name="Énfasis5 3 11" xfId="2687"/>
    <cellStyle name="Énfasis5 3 12" xfId="3308"/>
    <cellStyle name="Énfasis5 3 13" xfId="2759"/>
    <cellStyle name="Énfasis5 3 14" xfId="3335"/>
    <cellStyle name="Énfasis5 3 15" xfId="2788"/>
    <cellStyle name="Énfasis5 3 16" xfId="3359"/>
    <cellStyle name="Énfasis5 3 17" xfId="2807"/>
    <cellStyle name="Énfasis5 3 18" xfId="3374"/>
    <cellStyle name="Énfasis5 3 19" xfId="2830"/>
    <cellStyle name="Énfasis5 3 2" xfId="699"/>
    <cellStyle name="Énfasis5 3 3" xfId="700"/>
    <cellStyle name="Énfasis5 3 4" xfId="701"/>
    <cellStyle name="Énfasis5 3 5" xfId="702"/>
    <cellStyle name="Énfasis5 3 6" xfId="2406"/>
    <cellStyle name="Énfasis5 3 7" xfId="2492"/>
    <cellStyle name="Énfasis5 3 8" xfId="1817"/>
    <cellStyle name="Énfasis5 3 9" xfId="2583"/>
    <cellStyle name="Énfasis5 4" xfId="703"/>
    <cellStyle name="Énfasis5 4 10" xfId="1704"/>
    <cellStyle name="Énfasis5 4 11" xfId="2682"/>
    <cellStyle name="Énfasis5 4 12" xfId="3305"/>
    <cellStyle name="Énfasis5 4 13" xfId="2757"/>
    <cellStyle name="Énfasis5 4 14" xfId="3333"/>
    <cellStyle name="Énfasis5 4 15" xfId="2786"/>
    <cellStyle name="Énfasis5 4 16" xfId="3357"/>
    <cellStyle name="Énfasis5 4 17" xfId="2805"/>
    <cellStyle name="Énfasis5 4 18" xfId="3372"/>
    <cellStyle name="Énfasis5 4 19" xfId="2827"/>
    <cellStyle name="Énfasis5 4 2" xfId="704"/>
    <cellStyle name="Énfasis5 4 3" xfId="705"/>
    <cellStyle name="Énfasis5 4 4" xfId="706"/>
    <cellStyle name="Énfasis5 4 5" xfId="707"/>
    <cellStyle name="Énfasis5 4 6" xfId="2410"/>
    <cellStyle name="Énfasis5 4 7" xfId="2488"/>
    <cellStyle name="Énfasis5 4 8" xfId="1822"/>
    <cellStyle name="Énfasis5 4 9" xfId="2579"/>
    <cellStyle name="Énfasis5 5" xfId="708"/>
    <cellStyle name="Énfasis5 5 10" xfId="1721"/>
    <cellStyle name="Énfasis5 5 11" xfId="2672"/>
    <cellStyle name="Énfasis5 5 12" xfId="3301"/>
    <cellStyle name="Énfasis5 5 13" xfId="2753"/>
    <cellStyle name="Énfasis5 5 14" xfId="3329"/>
    <cellStyle name="Énfasis5 5 15" xfId="2782"/>
    <cellStyle name="Énfasis5 5 16" xfId="3354"/>
    <cellStyle name="Énfasis5 5 17" xfId="2802"/>
    <cellStyle name="Énfasis5 5 18" xfId="3370"/>
    <cellStyle name="Énfasis5 5 19" xfId="2824"/>
    <cellStyle name="Énfasis5 5 2" xfId="709"/>
    <cellStyle name="Énfasis5 5 3" xfId="710"/>
    <cellStyle name="Énfasis5 5 4" xfId="711"/>
    <cellStyle name="Énfasis5 5 5" xfId="712"/>
    <cellStyle name="Énfasis5 5 6" xfId="2415"/>
    <cellStyle name="Énfasis5 5 7" xfId="2484"/>
    <cellStyle name="Énfasis5 5 8" xfId="1826"/>
    <cellStyle name="Énfasis5 5 9" xfId="2560"/>
    <cellStyle name="Énfasis5 6" xfId="713"/>
    <cellStyle name="Énfasis5 6 2" xfId="714"/>
    <cellStyle name="Énfasis5 6 3" xfId="2421"/>
    <cellStyle name="Énfasis5 6 4" xfId="2422"/>
    <cellStyle name="Énfasis5 6 5" xfId="2423"/>
    <cellStyle name="Énfasis5 7" xfId="715"/>
    <cellStyle name="Énfasis5 7 2" xfId="2425"/>
    <cellStyle name="Énfasis5 7 3" xfId="2426"/>
    <cellStyle name="Énfasis5 7 4" xfId="2427"/>
    <cellStyle name="Énfasis5 7 5" xfId="2428"/>
    <cellStyle name="Énfasis5 8" xfId="716"/>
    <cellStyle name="Énfasis5 8 2" xfId="2429"/>
    <cellStyle name="Énfasis5 8 3" xfId="2430"/>
    <cellStyle name="Énfasis5 8 4" xfId="2431"/>
    <cellStyle name="Énfasis5 8 5" xfId="2432"/>
    <cellStyle name="Énfasis5 9" xfId="717"/>
    <cellStyle name="Énfasis5 9 2" xfId="2434"/>
    <cellStyle name="Énfasis5 9 3" xfId="2435"/>
    <cellStyle name="Énfasis5 9 4" xfId="2436"/>
    <cellStyle name="Énfasis5 9 5" xfId="2437"/>
    <cellStyle name="Énfasis6" xfId="718" builtinId="49" customBuiltin="1"/>
    <cellStyle name="Énfasis6 10 2" xfId="2438"/>
    <cellStyle name="Énfasis6 10 3" xfId="2439"/>
    <cellStyle name="Énfasis6 10 4" xfId="2440"/>
    <cellStyle name="Énfasis6 10 5" xfId="2441"/>
    <cellStyle name="Énfasis6 2" xfId="719"/>
    <cellStyle name="Énfasis6 2 10" xfId="2526"/>
    <cellStyle name="Énfasis6 2 11" xfId="1781"/>
    <cellStyle name="Énfasis6 2 12" xfId="2609"/>
    <cellStyle name="Énfasis6 2 13" xfId="3282"/>
    <cellStyle name="Énfasis6 2 14" xfId="2711"/>
    <cellStyle name="Énfasis6 2 15" xfId="3315"/>
    <cellStyle name="Énfasis6 2 16" xfId="2767"/>
    <cellStyle name="Énfasis6 2 17" xfId="3341"/>
    <cellStyle name="Énfasis6 2 18" xfId="2794"/>
    <cellStyle name="Énfasis6 2 19" xfId="3363"/>
    <cellStyle name="Énfasis6 2 2" xfId="720"/>
    <cellStyle name="Énfasis6 2 20" xfId="2814"/>
    <cellStyle name="Énfasis6 2 3" xfId="721"/>
    <cellStyle name="Énfasis6 2 4" xfId="722"/>
    <cellStyle name="Énfasis6 2 5" xfId="723"/>
    <cellStyle name="Énfasis6 2 6" xfId="724"/>
    <cellStyle name="Énfasis6 2 7" xfId="2442"/>
    <cellStyle name="Énfasis6 2 8" xfId="2418"/>
    <cellStyle name="Énfasis6 2 9" xfId="1854"/>
    <cellStyle name="Énfasis6 3" xfId="725"/>
    <cellStyle name="Énfasis6 3 10" xfId="1803"/>
    <cellStyle name="Énfasis6 3 11" xfId="2598"/>
    <cellStyle name="Énfasis6 3 12" xfId="3277"/>
    <cellStyle name="Énfasis6 3 13" xfId="2692"/>
    <cellStyle name="Énfasis6 3 14" xfId="3312"/>
    <cellStyle name="Énfasis6 3 15" xfId="2763"/>
    <cellStyle name="Énfasis6 3 16" xfId="3339"/>
    <cellStyle name="Énfasis6 3 17" xfId="2792"/>
    <cellStyle name="Énfasis6 3 18" xfId="3362"/>
    <cellStyle name="Énfasis6 3 19" xfId="2812"/>
    <cellStyle name="Énfasis6 3 2" xfId="726"/>
    <cellStyle name="Énfasis6 3 3" xfId="727"/>
    <cellStyle name="Énfasis6 3 4" xfId="728"/>
    <cellStyle name="Énfasis6 3 5" xfId="729"/>
    <cellStyle name="Énfasis6 3 6" xfId="2448"/>
    <cellStyle name="Énfasis6 3 7" xfId="2412"/>
    <cellStyle name="Énfasis6 3 8" xfId="1860"/>
    <cellStyle name="Énfasis6 3 9" xfId="2499"/>
    <cellStyle name="Énfasis6 4" xfId="730"/>
    <cellStyle name="Énfasis6 4 10" xfId="1815"/>
    <cellStyle name="Énfasis6 4 11" xfId="2584"/>
    <cellStyle name="Énfasis6 4 12" xfId="1699"/>
    <cellStyle name="Énfasis6 4 13" xfId="2688"/>
    <cellStyle name="Énfasis6 4 14" xfId="3309"/>
    <cellStyle name="Énfasis6 4 15" xfId="2760"/>
    <cellStyle name="Énfasis6 4 16" xfId="3336"/>
    <cellStyle name="Énfasis6 4 17" xfId="2789"/>
    <cellStyle name="Énfasis6 4 18" xfId="3360"/>
    <cellStyle name="Énfasis6 4 19" xfId="2809"/>
    <cellStyle name="Énfasis6 4 2" xfId="731"/>
    <cellStyle name="Énfasis6 4 3" xfId="732"/>
    <cellStyle name="Énfasis6 4 4" xfId="733"/>
    <cellStyle name="Énfasis6 4 5" xfId="734"/>
    <cellStyle name="Énfasis6 4 6" xfId="2452"/>
    <cellStyle name="Énfasis6 4 7" xfId="2407"/>
    <cellStyle name="Énfasis6 4 8" xfId="1866"/>
    <cellStyle name="Énfasis6 4 9" xfId="2493"/>
    <cellStyle name="Énfasis6 5" xfId="735"/>
    <cellStyle name="Énfasis6 5 10" xfId="1823"/>
    <cellStyle name="Énfasis6 5 11" xfId="2578"/>
    <cellStyle name="Énfasis6 5 12" xfId="1705"/>
    <cellStyle name="Énfasis6 5 13" xfId="2680"/>
    <cellStyle name="Énfasis6 5 14" xfId="3304"/>
    <cellStyle name="Énfasis6 5 15" xfId="2756"/>
    <cellStyle name="Énfasis6 5 16" xfId="3332"/>
    <cellStyle name="Énfasis6 5 17" xfId="2785"/>
    <cellStyle name="Énfasis6 5 18" xfId="3356"/>
    <cellStyle name="Énfasis6 5 19" xfId="2804"/>
    <cellStyle name="Énfasis6 5 2" xfId="736"/>
    <cellStyle name="Énfasis6 5 3" xfId="737"/>
    <cellStyle name="Énfasis6 5 4" xfId="738"/>
    <cellStyle name="Énfasis6 5 5" xfId="739"/>
    <cellStyle name="Énfasis6 5 6" xfId="2456"/>
    <cellStyle name="Énfasis6 5 7" xfId="2403"/>
    <cellStyle name="Énfasis6 5 8" xfId="1869"/>
    <cellStyle name="Énfasis6 5 9" xfId="2487"/>
    <cellStyle name="Énfasis6 6" xfId="740"/>
    <cellStyle name="Énfasis6 6 2" xfId="741"/>
    <cellStyle name="Énfasis6 6 3" xfId="2461"/>
    <cellStyle name="Énfasis6 6 4" xfId="2462"/>
    <cellStyle name="Énfasis6 6 5" xfId="2463"/>
    <cellStyle name="Énfasis6 7" xfId="742"/>
    <cellStyle name="Énfasis6 7 2" xfId="2465"/>
    <cellStyle name="Énfasis6 7 3" xfId="2466"/>
    <cellStyle name="Énfasis6 7 4" xfId="2467"/>
    <cellStyle name="Énfasis6 7 5" xfId="2468"/>
    <cellStyle name="Énfasis6 8" xfId="743"/>
    <cellStyle name="Énfasis6 8 2" xfId="2470"/>
    <cellStyle name="Énfasis6 8 3" xfId="2471"/>
    <cellStyle name="Énfasis6 8 4" xfId="2472"/>
    <cellStyle name="Énfasis6 8 5" xfId="2473"/>
    <cellStyle name="Énfasis6 9" xfId="744"/>
    <cellStyle name="Énfasis6 9 2" xfId="2475"/>
    <cellStyle name="Énfasis6 9 3" xfId="2476"/>
    <cellStyle name="Énfasis6 9 4" xfId="2477"/>
    <cellStyle name="Énfasis6 9 5" xfId="2478"/>
    <cellStyle name="Entrada" xfId="745" builtinId="20" customBuiltin="1"/>
    <cellStyle name="Entrada 10 2" xfId="2479"/>
    <cellStyle name="Entrada 10 3" xfId="2480"/>
    <cellStyle name="Entrada 10 4" xfId="2481"/>
    <cellStyle name="Entrada 10 5" xfId="2482"/>
    <cellStyle name="Entrada 2" xfId="746"/>
    <cellStyle name="Entrada 2 10" xfId="2424"/>
    <cellStyle name="Entrada 2 11" xfId="1849"/>
    <cellStyle name="Entrada 2 12" xfId="2529"/>
    <cellStyle name="Entrada 2 13" xfId="1778"/>
    <cellStyle name="Entrada 2 14" xfId="2612"/>
    <cellStyle name="Entrada 2 15" xfId="3285"/>
    <cellStyle name="Entrada 2 16" xfId="2713"/>
    <cellStyle name="Entrada 2 17" xfId="3317"/>
    <cellStyle name="Entrada 2 18" xfId="2769"/>
    <cellStyle name="Entrada 2 19" xfId="3343"/>
    <cellStyle name="Entrada 2 2" xfId="747"/>
    <cellStyle name="Entrada 2 20" xfId="2795"/>
    <cellStyle name="Entrada 2 3" xfId="748"/>
    <cellStyle name="Entrada 2 4" xfId="749"/>
    <cellStyle name="Entrada 2 5" xfId="750"/>
    <cellStyle name="Entrada 2 6" xfId="751"/>
    <cellStyle name="Entrada 2 7" xfId="2483"/>
    <cellStyle name="Entrada 2 8" xfId="2339"/>
    <cellStyle name="Entrada 2 9" xfId="1896"/>
    <cellStyle name="Entrada 3" xfId="752"/>
    <cellStyle name="Entrada 3 10" xfId="1857"/>
    <cellStyle name="Entrada 3 11" xfId="2508"/>
    <cellStyle name="Entrada 3 12" xfId="1793"/>
    <cellStyle name="Entrada 3 13" xfId="2603"/>
    <cellStyle name="Entrada 3 14" xfId="3279"/>
    <cellStyle name="Entrada 3 15" xfId="2701"/>
    <cellStyle name="Entrada 3 16" xfId="3314"/>
    <cellStyle name="Entrada 3 17" xfId="2764"/>
    <cellStyle name="Entrada 3 18" xfId="3340"/>
    <cellStyle name="Entrada 3 19" xfId="2793"/>
    <cellStyle name="Entrada 3 2" xfId="753"/>
    <cellStyle name="Entrada 3 3" xfId="754"/>
    <cellStyle name="Entrada 3 4" xfId="755"/>
    <cellStyle name="Entrada 3 5" xfId="756"/>
    <cellStyle name="Entrada 3 6" xfId="2486"/>
    <cellStyle name="Entrada 3 7" xfId="2333"/>
    <cellStyle name="Entrada 3 8" xfId="1901"/>
    <cellStyle name="Entrada 3 9" xfId="2414"/>
    <cellStyle name="Entrada 4" xfId="757"/>
    <cellStyle name="Entrada 4 10" xfId="1865"/>
    <cellStyle name="Entrada 4 11" xfId="2495"/>
    <cellStyle name="Entrada 4 12" xfId="1814"/>
    <cellStyle name="Entrada 4 13" xfId="2585"/>
    <cellStyle name="Entrada 4 14" xfId="1698"/>
    <cellStyle name="Entrada 4 15" xfId="2690"/>
    <cellStyle name="Entrada 4 16" xfId="3310"/>
    <cellStyle name="Entrada 4 17" xfId="2761"/>
    <cellStyle name="Entrada 4 18" xfId="3337"/>
    <cellStyle name="Entrada 4 19" xfId="2790"/>
    <cellStyle name="Entrada 4 2" xfId="758"/>
    <cellStyle name="Entrada 4 3" xfId="759"/>
    <cellStyle name="Entrada 4 4" xfId="760"/>
    <cellStyle name="Entrada 4 5" xfId="761"/>
    <cellStyle name="Entrada 4 6" xfId="2490"/>
    <cellStyle name="Entrada 4 7" xfId="2326"/>
    <cellStyle name="Entrada 4 8" xfId="1905"/>
    <cellStyle name="Entrada 4 9" xfId="2408"/>
    <cellStyle name="Entrada 5" xfId="762"/>
    <cellStyle name="Entrada 5 10" xfId="1870"/>
    <cellStyle name="Entrada 5 11" xfId="2485"/>
    <cellStyle name="Entrada 5 12" xfId="1824"/>
    <cellStyle name="Entrada 5 13" xfId="2577"/>
    <cellStyle name="Entrada 5 14" xfId="1706"/>
    <cellStyle name="Entrada 5 15" xfId="2679"/>
    <cellStyle name="Entrada 5 16" xfId="3303"/>
    <cellStyle name="Entrada 5 17" xfId="2755"/>
    <cellStyle name="Entrada 5 18" xfId="3331"/>
    <cellStyle name="Entrada 5 19" xfId="2784"/>
    <cellStyle name="Entrada 5 2" xfId="763"/>
    <cellStyle name="Entrada 5 3" xfId="764"/>
    <cellStyle name="Entrada 5 4" xfId="765"/>
    <cellStyle name="Entrada 5 5" xfId="766"/>
    <cellStyle name="Entrada 5 6" xfId="2494"/>
    <cellStyle name="Entrada 5 7" xfId="2312"/>
    <cellStyle name="Entrada 5 8" xfId="1908"/>
    <cellStyle name="Entrada 5 9" xfId="2393"/>
    <cellStyle name="Entrada 6" xfId="767"/>
    <cellStyle name="Entrada 6 2" xfId="768"/>
    <cellStyle name="Entrada 6 3" xfId="2500"/>
    <cellStyle name="Entrada 6 4" xfId="2501"/>
    <cellStyle name="Entrada 6 5" xfId="2502"/>
    <cellStyle name="Entrada 7" xfId="769"/>
    <cellStyle name="Entrada 7 2" xfId="2504"/>
    <cellStyle name="Entrada 7 3" xfId="2505"/>
    <cellStyle name="Entrada 7 4" xfId="2506"/>
    <cellStyle name="Entrada 7 5" xfId="2507"/>
    <cellStyle name="Entrada 8" xfId="770"/>
    <cellStyle name="Entrada 8 2" xfId="2509"/>
    <cellStyle name="Entrada 8 3" xfId="2510"/>
    <cellStyle name="Entrada 8 4" xfId="2511"/>
    <cellStyle name="Entrada 8 5" xfId="2512"/>
    <cellStyle name="Entrada 9" xfId="771"/>
    <cellStyle name="Entrada 9 2" xfId="2514"/>
    <cellStyle name="Entrada 9 3" xfId="2515"/>
    <cellStyle name="Entrada 9 4" xfId="2516"/>
    <cellStyle name="Entrada 9 5" xfId="2517"/>
    <cellStyle name="Euro" xfId="772"/>
    <cellStyle name="Euro 2" xfId="2519"/>
    <cellStyle name="Euro 3" xfId="2520"/>
    <cellStyle name="Euro 4" xfId="2521"/>
    <cellStyle name="Euro 5" xfId="2522"/>
    <cellStyle name="Euro 6" xfId="2523"/>
    <cellStyle name="Euro 7" xfId="2524"/>
    <cellStyle name="Euro 8" xfId="2525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Hipervínculo 2 10" xfId="1839"/>
    <cellStyle name="Hipervínculo 2 11" xfId="2544"/>
    <cellStyle name="Hipervínculo 2 12" xfId="1754"/>
    <cellStyle name="Hipervínculo 2 13" xfId="2625"/>
    <cellStyle name="Hipervínculo 2 14" xfId="3291"/>
    <cellStyle name="Hipervínculo 2 15" xfId="2725"/>
    <cellStyle name="Hipervínculo 2 2" xfId="2537"/>
    <cellStyle name="Hipervínculo 2 3" xfId="2240"/>
    <cellStyle name="Hipervínculo 2 4" xfId="1960"/>
    <cellStyle name="Hipervínculo 2 5" xfId="2289"/>
    <cellStyle name="Hipervínculo 2 6" xfId="1926"/>
    <cellStyle name="Hipervínculo 2 7" xfId="2368"/>
    <cellStyle name="Hipervínculo 2 8" xfId="1884"/>
    <cellStyle name="Hipervínculo 2 9" xfId="2451"/>
    <cellStyle name="Incorrecto" xfId="787" builtinId="27" customBuiltin="1"/>
    <cellStyle name="Incorrecto 10 2" xfId="2538"/>
    <cellStyle name="Incorrecto 10 3" xfId="2539"/>
    <cellStyle name="Incorrecto 10 4" xfId="2540"/>
    <cellStyle name="Incorrecto 10 5" xfId="2541"/>
    <cellStyle name="Incorrecto 2" xfId="788"/>
    <cellStyle name="Incorrecto 2 10" xfId="2285"/>
    <cellStyle name="Incorrecto 2 11" xfId="1931"/>
    <cellStyle name="Incorrecto 2 12" xfId="2350"/>
    <cellStyle name="Incorrecto 2 13" xfId="1890"/>
    <cellStyle name="Incorrecto 2 14" xfId="2445"/>
    <cellStyle name="Incorrecto 2 15" xfId="1844"/>
    <cellStyle name="Incorrecto 2 16" xfId="2533"/>
    <cellStyle name="Incorrecto 2 17" xfId="1774"/>
    <cellStyle name="Incorrecto 2 18" xfId="2620"/>
    <cellStyle name="Incorrecto 2 19" xfId="3288"/>
    <cellStyle name="Incorrecto 2 2" xfId="789"/>
    <cellStyle name="Incorrecto 2 20" xfId="2721"/>
    <cellStyle name="Incorrecto 2 3" xfId="790"/>
    <cellStyle name="Incorrecto 2 4" xfId="791"/>
    <cellStyle name="Incorrecto 2 5" xfId="792"/>
    <cellStyle name="Incorrecto 2 6" xfId="793"/>
    <cellStyle name="Incorrecto 2 7" xfId="2542"/>
    <cellStyle name="Incorrecto 2 8" xfId="2215"/>
    <cellStyle name="Incorrecto 2 9" xfId="1965"/>
    <cellStyle name="Incorrecto 3" xfId="794"/>
    <cellStyle name="Incorrecto 3 10" xfId="1938"/>
    <cellStyle name="Incorrecto 3 11" xfId="2334"/>
    <cellStyle name="Incorrecto 3 12" xfId="1900"/>
    <cellStyle name="Incorrecto 3 13" xfId="2416"/>
    <cellStyle name="Incorrecto 3 14" xfId="1856"/>
    <cellStyle name="Incorrecto 3 15" xfId="2513"/>
    <cellStyle name="Incorrecto 3 16" xfId="1788"/>
    <cellStyle name="Incorrecto 3 17" xfId="2607"/>
    <cellStyle name="Incorrecto 3 18" xfId="3280"/>
    <cellStyle name="Incorrecto 3 19" xfId="2706"/>
    <cellStyle name="Incorrecto 3 2" xfId="795"/>
    <cellStyle name="Incorrecto 3 3" xfId="796"/>
    <cellStyle name="Incorrecto 3 4" xfId="797"/>
    <cellStyle name="Incorrecto 3 5" xfId="798"/>
    <cellStyle name="Incorrecto 3 6" xfId="2547"/>
    <cellStyle name="Incorrecto 3 7" xfId="2210"/>
    <cellStyle name="Incorrecto 3 8" xfId="1971"/>
    <cellStyle name="Incorrecto 3 9" xfId="2267"/>
    <cellStyle name="Incorrecto 4" xfId="799"/>
    <cellStyle name="Incorrecto 4 10" xfId="1946"/>
    <cellStyle name="Incorrecto 4 11" xfId="2323"/>
    <cellStyle name="Incorrecto 4 12" xfId="1907"/>
    <cellStyle name="Incorrecto 4 13" xfId="2404"/>
    <cellStyle name="Incorrecto 4 14" xfId="1868"/>
    <cellStyle name="Incorrecto 4 15" xfId="2489"/>
    <cellStyle name="Incorrecto 4 16" xfId="1819"/>
    <cellStyle name="Incorrecto 4 17" xfId="2581"/>
    <cellStyle name="Incorrecto 4 18" xfId="1702"/>
    <cellStyle name="Incorrecto 4 19" xfId="2684"/>
    <cellStyle name="Incorrecto 4 2" xfId="800"/>
    <cellStyle name="Incorrecto 4 3" xfId="801"/>
    <cellStyle name="Incorrecto 4 4" xfId="802"/>
    <cellStyle name="Incorrecto 4 5" xfId="803"/>
    <cellStyle name="Incorrecto 4 6" xfId="2552"/>
    <cellStyle name="Incorrecto 4 7" xfId="2205"/>
    <cellStyle name="Incorrecto 4 8" xfId="1979"/>
    <cellStyle name="Incorrecto 4 9" xfId="2252"/>
    <cellStyle name="Incorrecto 5" xfId="804"/>
    <cellStyle name="Incorrecto 5 10" xfId="1953"/>
    <cellStyle name="Incorrecto 5 11" xfId="2296"/>
    <cellStyle name="Incorrecto 5 12" xfId="1911"/>
    <cellStyle name="Incorrecto 5 13" xfId="2380"/>
    <cellStyle name="Incorrecto 5 14" xfId="1872"/>
    <cellStyle name="Incorrecto 5 15" xfId="2469"/>
    <cellStyle name="Incorrecto 5 16" xfId="1828"/>
    <cellStyle name="Incorrecto 5 17" xfId="2558"/>
    <cellStyle name="Incorrecto 5 18" xfId="1734"/>
    <cellStyle name="Incorrecto 5 19" xfId="2666"/>
    <cellStyle name="Incorrecto 5 2" xfId="805"/>
    <cellStyle name="Incorrecto 5 3" xfId="806"/>
    <cellStyle name="Incorrecto 5 4" xfId="807"/>
    <cellStyle name="Incorrecto 5 5" xfId="808"/>
    <cellStyle name="Incorrecto 5 6" xfId="2555"/>
    <cellStyle name="Incorrecto 5 7" xfId="2201"/>
    <cellStyle name="Incorrecto 5 8" xfId="1986"/>
    <cellStyle name="Incorrecto 5 9" xfId="2247"/>
    <cellStyle name="Incorrecto 6" xfId="809"/>
    <cellStyle name="Incorrecto 6 2" xfId="810"/>
    <cellStyle name="Incorrecto 6 3" xfId="2561"/>
    <cellStyle name="Incorrecto 6 4" xfId="2562"/>
    <cellStyle name="Incorrecto 6 5" xfId="2563"/>
    <cellStyle name="Incorrecto 7" xfId="811"/>
    <cellStyle name="Incorrecto 7 2" xfId="2565"/>
    <cellStyle name="Incorrecto 7 3" xfId="2566"/>
    <cellStyle name="Incorrecto 7 4" xfId="2567"/>
    <cellStyle name="Incorrecto 7 5" xfId="2568"/>
    <cellStyle name="Incorrecto 8" xfId="812"/>
    <cellStyle name="Incorrecto 8 2" xfId="2569"/>
    <cellStyle name="Incorrecto 8 3" xfId="2570"/>
    <cellStyle name="Incorrecto 8 4" xfId="2571"/>
    <cellStyle name="Incorrecto 8 5" xfId="2572"/>
    <cellStyle name="Incorrecto 9" xfId="813"/>
    <cellStyle name="Incorrecto 9 2" xfId="2573"/>
    <cellStyle name="Incorrecto 9 3" xfId="2574"/>
    <cellStyle name="Incorrecto 9 4" xfId="2575"/>
    <cellStyle name="Incorrecto 9 5" xfId="2576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" xfId="2586"/>
    <cellStyle name="Millares [0] 2 2" xfId="829"/>
    <cellStyle name="Millares [0] 3" xfId="2588"/>
    <cellStyle name="Millares [0] 4" xfId="2589"/>
    <cellStyle name="Millares [0] 5" xfId="2590"/>
    <cellStyle name="Millares 2" xfId="830"/>
    <cellStyle name="Millares 3" xfId="831"/>
    <cellStyle name="Millares 3 10" xfId="2184"/>
    <cellStyle name="Millares 3 11" xfId="2008"/>
    <cellStyle name="Millares 3 12" xfId="2207"/>
    <cellStyle name="Millares 3 13" xfId="1975"/>
    <cellStyle name="Millares 3 14" xfId="2255"/>
    <cellStyle name="Millares 3 15" xfId="1943"/>
    <cellStyle name="Millares 3 16" xfId="2328"/>
    <cellStyle name="Millares 3 2" xfId="832"/>
    <cellStyle name="Millares 3 3" xfId="2592"/>
    <cellStyle name="Millares 3 4" xfId="2148"/>
    <cellStyle name="Millares 3 5" xfId="2066"/>
    <cellStyle name="Millares 3 6" xfId="2168"/>
    <cellStyle name="Millares 3 7" xfId="2056"/>
    <cellStyle name="Millares 3 8" xfId="2176"/>
    <cellStyle name="Millares 3 9" xfId="2036"/>
    <cellStyle name="Millares 4" xfId="833"/>
    <cellStyle name="Millares 4 10" xfId="2009"/>
    <cellStyle name="Millares 4 11" xfId="2206"/>
    <cellStyle name="Millares 4 12" xfId="1976"/>
    <cellStyle name="Millares 4 13" xfId="2254"/>
    <cellStyle name="Millares 4 14" xfId="1944"/>
    <cellStyle name="Millares 4 15" xfId="2325"/>
    <cellStyle name="Millares 4 2" xfId="2593"/>
    <cellStyle name="Millares 4 3" xfId="2144"/>
    <cellStyle name="Millares 4 4" xfId="2067"/>
    <cellStyle name="Millares 4 5" xfId="2167"/>
    <cellStyle name="Millares 4 6" xfId="2057"/>
    <cellStyle name="Millares 4 7" xfId="2175"/>
    <cellStyle name="Millares 4 8" xfId="2037"/>
    <cellStyle name="Millares 4 9" xfId="2183"/>
    <cellStyle name="Millares 5" xfId="834"/>
    <cellStyle name="Millares 5 10" xfId="2010"/>
    <cellStyle name="Millares 5 11" xfId="2204"/>
    <cellStyle name="Millares 5 12" xfId="1980"/>
    <cellStyle name="Millares 5 13" xfId="2251"/>
    <cellStyle name="Millares 5 14" xfId="1948"/>
    <cellStyle name="Millares 5 15" xfId="2322"/>
    <cellStyle name="Millares 5 2" xfId="2594"/>
    <cellStyle name="Millares 5 3" xfId="2143"/>
    <cellStyle name="Millares 5 4" xfId="2068"/>
    <cellStyle name="Millares 5 5" xfId="2166"/>
    <cellStyle name="Millares 5 6" xfId="2058"/>
    <cellStyle name="Millares 5 7" xfId="2174"/>
    <cellStyle name="Millares 5 8" xfId="2041"/>
    <cellStyle name="Millares 5 9" xfId="2182"/>
    <cellStyle name="Millares 6 10" xfId="2011"/>
    <cellStyle name="Millares 6 11" xfId="2203"/>
    <cellStyle name="Millares 6 12" xfId="1982"/>
    <cellStyle name="Millares 6 13" xfId="2250"/>
    <cellStyle name="Millares 6 14" xfId="1950"/>
    <cellStyle name="Millares 6 15" xfId="2303"/>
    <cellStyle name="Millares 6 2" xfId="2595"/>
    <cellStyle name="Millares 6 3" xfId="2142"/>
    <cellStyle name="Millares 6 4" xfId="2069"/>
    <cellStyle name="Millares 6 5" xfId="2165"/>
    <cellStyle name="Millares 6 6" xfId="2060"/>
    <cellStyle name="Millares 6 7" xfId="2173"/>
    <cellStyle name="Millares 6 8" xfId="2045"/>
    <cellStyle name="Millares 6 9" xfId="2181"/>
    <cellStyle name="Millares 7" xfId="835"/>
    <cellStyle name="Millares 7 10" xfId="2013"/>
    <cellStyle name="Millares 7 11" xfId="2202"/>
    <cellStyle name="Millares 7 12" xfId="1984"/>
    <cellStyle name="Millares 7 13" xfId="2249"/>
    <cellStyle name="Millares 7 14" xfId="1951"/>
    <cellStyle name="Millares 7 15" xfId="2298"/>
    <cellStyle name="Millares 7 2" xfId="2596"/>
    <cellStyle name="Millares 7 3" xfId="2141"/>
    <cellStyle name="Millares 7 4" xfId="2073"/>
    <cellStyle name="Millares 7 5" xfId="2164"/>
    <cellStyle name="Millares 7 6" xfId="2061"/>
    <cellStyle name="Millares 7 7" xfId="2172"/>
    <cellStyle name="Millares 7 8" xfId="2051"/>
    <cellStyle name="Millares 7 9" xfId="2180"/>
    <cellStyle name="Millares_Analisis Razonado diciemb 08" xfId="836"/>
    <cellStyle name="Moneda [0] 2" xfId="2597"/>
    <cellStyle name="Moneda [0] 2 2" xfId="837"/>
    <cellStyle name="Moneda [0] 3" xfId="2599"/>
    <cellStyle name="Moneda [0] 4" xfId="2600"/>
    <cellStyle name="Moneda [0] 5" xfId="2601"/>
    <cellStyle name="Moneda 2" xfId="838"/>
    <cellStyle name="Moneda 2 2" xfId="839"/>
    <cellStyle name="Moneda 2 3" xfId="840"/>
    <cellStyle name="Moneda 3" xfId="2604"/>
    <cellStyle name="Moneda 4" xfId="2605"/>
    <cellStyle name="Moneda 5" xfId="2606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10 2" xfId="2613"/>
    <cellStyle name="Neutral 10 3" xfId="2614"/>
    <cellStyle name="Neutral 10 4" xfId="2615"/>
    <cellStyle name="Neutral 10 5" xfId="2616"/>
    <cellStyle name="Neutral 2" xfId="850"/>
    <cellStyle name="Neutral 2 10" xfId="2106"/>
    <cellStyle name="Neutral 2 11" xfId="2129"/>
    <cellStyle name="Neutral 2 12" xfId="2104"/>
    <cellStyle name="Neutral 2 13" xfId="2130"/>
    <cellStyle name="Neutral 2 14" xfId="2103"/>
    <cellStyle name="Neutral 2 15" xfId="2132"/>
    <cellStyle name="Neutral 2 16" xfId="2102"/>
    <cellStyle name="Neutral 2 17" xfId="2133"/>
    <cellStyle name="Neutral 2 18" xfId="2101"/>
    <cellStyle name="Neutral 2 19" xfId="2134"/>
    <cellStyle name="Neutral 2 2" xfId="851"/>
    <cellStyle name="Neutral 2 20" xfId="2098"/>
    <cellStyle name="Neutral 2 3" xfId="852"/>
    <cellStyle name="Neutral 2 4" xfId="853"/>
    <cellStyle name="Neutral 2 5" xfId="854"/>
    <cellStyle name="Neutral 2 6" xfId="855"/>
    <cellStyle name="Neutral 2 7" xfId="2617"/>
    <cellStyle name="Neutral 2 8" xfId="2107"/>
    <cellStyle name="Neutral 2 9" xfId="2128"/>
    <cellStyle name="Neutral 3" xfId="856"/>
    <cellStyle name="Neutral 3 10" xfId="2137"/>
    <cellStyle name="Neutral 3 11" xfId="2095"/>
    <cellStyle name="Neutral 3 12" xfId="2138"/>
    <cellStyle name="Neutral 3 13" xfId="2093"/>
    <cellStyle name="Neutral 3 14" xfId="2153"/>
    <cellStyle name="Neutral 3 15" xfId="2065"/>
    <cellStyle name="Neutral 3 16" xfId="2169"/>
    <cellStyle name="Neutral 3 17" xfId="2054"/>
    <cellStyle name="Neutral 3 18" xfId="2177"/>
    <cellStyle name="Neutral 3 19" xfId="2031"/>
    <cellStyle name="Neutral 3 2" xfId="857"/>
    <cellStyle name="Neutral 3 3" xfId="858"/>
    <cellStyle name="Neutral 3 4" xfId="859"/>
    <cellStyle name="Neutral 3 5" xfId="860"/>
    <cellStyle name="Neutral 3 6" xfId="2622"/>
    <cellStyle name="Neutral 3 7" xfId="2099"/>
    <cellStyle name="Neutral 3 8" xfId="2135"/>
    <cellStyle name="Neutral 3 9" xfId="2097"/>
    <cellStyle name="Neutral 4" xfId="861"/>
    <cellStyle name="Neutral 4 10" xfId="2158"/>
    <cellStyle name="Neutral 4 11" xfId="2064"/>
    <cellStyle name="Neutral 4 12" xfId="2170"/>
    <cellStyle name="Neutral 4 13" xfId="2053"/>
    <cellStyle name="Neutral 4 14" xfId="2178"/>
    <cellStyle name="Neutral 4 15" xfId="2024"/>
    <cellStyle name="Neutral 4 16" xfId="2188"/>
    <cellStyle name="Neutral 4 17" xfId="1995"/>
    <cellStyle name="Neutral 4 18" xfId="2225"/>
    <cellStyle name="Neutral 4 19" xfId="1963"/>
    <cellStyle name="Neutral 4 2" xfId="862"/>
    <cellStyle name="Neutral 4 3" xfId="863"/>
    <cellStyle name="Neutral 4 4" xfId="864"/>
    <cellStyle name="Neutral 4 5" xfId="865"/>
    <cellStyle name="Neutral 4 6" xfId="2624"/>
    <cellStyle name="Neutral 4 7" xfId="2094"/>
    <cellStyle name="Neutral 4 8" xfId="2140"/>
    <cellStyle name="Neutral 4 9" xfId="2092"/>
    <cellStyle name="Neutral 5" xfId="866"/>
    <cellStyle name="Neutral 5 10" xfId="2171"/>
    <cellStyle name="Neutral 5 11" xfId="2052"/>
    <cellStyle name="Neutral 5 12" xfId="2179"/>
    <cellStyle name="Neutral 5 13" xfId="2014"/>
    <cellStyle name="Neutral 5 14" xfId="2200"/>
    <cellStyle name="Neutral 5 15" xfId="1987"/>
    <cellStyle name="Neutral 5 16" xfId="2246"/>
    <cellStyle name="Neutral 5 17" xfId="1954"/>
    <cellStyle name="Neutral 5 18" xfId="2295"/>
    <cellStyle name="Neutral 5 19" xfId="1915"/>
    <cellStyle name="Neutral 5 2" xfId="867"/>
    <cellStyle name="Neutral 5 3" xfId="868"/>
    <cellStyle name="Neutral 5 4" xfId="869"/>
    <cellStyle name="Neutral 5 5" xfId="870"/>
    <cellStyle name="Neutral 5 6" xfId="2628"/>
    <cellStyle name="Neutral 5 7" xfId="2078"/>
    <cellStyle name="Neutral 5 8" xfId="2163"/>
    <cellStyle name="Neutral 5 9" xfId="2062"/>
    <cellStyle name="Neutral 6" xfId="871"/>
    <cellStyle name="Neutral 6 2" xfId="872"/>
    <cellStyle name="Neutral 6 3" xfId="2631"/>
    <cellStyle name="Neutral 6 4" xfId="2632"/>
    <cellStyle name="Neutral 6 5" xfId="2633"/>
    <cellStyle name="Neutral 7" xfId="873"/>
    <cellStyle name="Neutral 7 2" xfId="2634"/>
    <cellStyle name="Neutral 7 3" xfId="2635"/>
    <cellStyle name="Neutral 7 4" xfId="2636"/>
    <cellStyle name="Neutral 7 5" xfId="2637"/>
    <cellStyle name="Neutral 8" xfId="874"/>
    <cellStyle name="Neutral 8 2" xfId="2639"/>
    <cellStyle name="Neutral 8 3" xfId="2640"/>
    <cellStyle name="Neutral 8 4" xfId="2641"/>
    <cellStyle name="Neutral 8 5" xfId="2642"/>
    <cellStyle name="Neutral 9" xfId="875"/>
    <cellStyle name="Neutral 9 2" xfId="2643"/>
    <cellStyle name="Neutral 9 3" xfId="2644"/>
    <cellStyle name="Neutral 9 4" xfId="2645"/>
    <cellStyle name="Neutral 9 5" xfId="2646"/>
    <cellStyle name="Neutralne" xfId="876"/>
    <cellStyle name="Normal" xfId="0" builtinId="0"/>
    <cellStyle name="Normal 10" xfId="877"/>
    <cellStyle name="Normal 10 10" xfId="1941"/>
    <cellStyle name="Normal 10 11" xfId="2329"/>
    <cellStyle name="Normal 10 12" xfId="1904"/>
    <cellStyle name="Normal 10 13" xfId="2409"/>
    <cellStyle name="Normal 10 14" xfId="1862"/>
    <cellStyle name="Normal 10 15" xfId="2496"/>
    <cellStyle name="Normal 10 16" xfId="1813"/>
    <cellStyle name="Normal 10 2" xfId="878"/>
    <cellStyle name="Normal 10 3" xfId="2648"/>
    <cellStyle name="Normal 10 4" xfId="2032"/>
    <cellStyle name="Normal 10 5" xfId="2185"/>
    <cellStyle name="Normal 10 6" xfId="2002"/>
    <cellStyle name="Normal 10 7" xfId="2208"/>
    <cellStyle name="Normal 10 8" xfId="1974"/>
    <cellStyle name="Normal 10 9" xfId="2256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7" xfId="888"/>
    <cellStyle name="Normal 2" xfId="889"/>
    <cellStyle name="Normal 2 10" xfId="890"/>
    <cellStyle name="Normal 2 10 10" xfId="2365"/>
    <cellStyle name="Normal 2 10 11" xfId="1887"/>
    <cellStyle name="Normal 2 10 12" xfId="2447"/>
    <cellStyle name="Normal 2 10 13" xfId="1842"/>
    <cellStyle name="Normal 2 10 14" xfId="2535"/>
    <cellStyle name="Normal 2 10 15" xfId="1772"/>
    <cellStyle name="Normal 2 10 2" xfId="2650"/>
    <cellStyle name="Normal 2 10 3" xfId="2025"/>
    <cellStyle name="Normal 2 10 4" xfId="2187"/>
    <cellStyle name="Normal 2 10 5" xfId="1996"/>
    <cellStyle name="Normal 2 10 6" xfId="2220"/>
    <cellStyle name="Normal 2 10 7" xfId="1964"/>
    <cellStyle name="Normal 2 10 8" xfId="2286"/>
    <cellStyle name="Normal 2 10 9" xfId="1929"/>
    <cellStyle name="Normal 2 11" xfId="891"/>
    <cellStyle name="Normal 2 12" xfId="892"/>
    <cellStyle name="Normal 2 13" xfId="2649"/>
    <cellStyle name="Normal 2 14" xfId="2026"/>
    <cellStyle name="Normal 2 15" xfId="2186"/>
    <cellStyle name="Normal 2 16" xfId="1997"/>
    <cellStyle name="Normal 2 17" xfId="2214"/>
    <cellStyle name="Normal 2 18" xfId="1966"/>
    <cellStyle name="Normal 2 19" xfId="2284"/>
    <cellStyle name="Normal 2 2" xfId="893"/>
    <cellStyle name="Normal 2 2 2" xfId="894"/>
    <cellStyle name="Normal 2 20" xfId="1932"/>
    <cellStyle name="Normal 2 21" xfId="2345"/>
    <cellStyle name="Normal 2 22" xfId="1891"/>
    <cellStyle name="Normal 2 23" xfId="2444"/>
    <cellStyle name="Normal 2 24" xfId="1845"/>
    <cellStyle name="Normal 2 25" xfId="2532"/>
    <cellStyle name="Normal 2 26" xfId="1775"/>
    <cellStyle name="Normal 2 3" xfId="895"/>
    <cellStyle name="Normal 2 3 10" xfId="2366"/>
    <cellStyle name="Normal 2 3 11" xfId="1886"/>
    <cellStyle name="Normal 2 3 12" xfId="2449"/>
    <cellStyle name="Normal 2 3 13" xfId="1841"/>
    <cellStyle name="Normal 2 3 14" xfId="2536"/>
    <cellStyle name="Normal 2 3 15" xfId="1764"/>
    <cellStyle name="Normal 2 3 2" xfId="2651"/>
    <cellStyle name="Normal 2 3 3" xfId="2023"/>
    <cellStyle name="Normal 2 3 4" xfId="2189"/>
    <cellStyle name="Normal 2 3 5" xfId="1994"/>
    <cellStyle name="Normal 2 3 6" xfId="2230"/>
    <cellStyle name="Normal 2 3 7" xfId="1962"/>
    <cellStyle name="Normal 2 3 8" xfId="2287"/>
    <cellStyle name="Normal 2 3 9" xfId="1928"/>
    <cellStyle name="Normal 2 4" xfId="896"/>
    <cellStyle name="Normal 2 4 10" xfId="2367"/>
    <cellStyle name="Normal 2 4 11" xfId="1885"/>
    <cellStyle name="Normal 2 4 12" xfId="2450"/>
    <cellStyle name="Normal 2 4 13" xfId="1840"/>
    <cellStyle name="Normal 2 4 14" xfId="2543"/>
    <cellStyle name="Normal 2 4 15" xfId="1759"/>
    <cellStyle name="Normal 2 4 2" xfId="2652"/>
    <cellStyle name="Normal 2 4 3" xfId="2022"/>
    <cellStyle name="Normal 2 4 4" xfId="2190"/>
    <cellStyle name="Normal 2 4 5" xfId="1993"/>
    <cellStyle name="Normal 2 4 6" xfId="2239"/>
    <cellStyle name="Normal 2 4 7" xfId="1961"/>
    <cellStyle name="Normal 2 4 8" xfId="2288"/>
    <cellStyle name="Normal 2 4 9" xfId="1927"/>
    <cellStyle name="Normal 2 5" xfId="897"/>
    <cellStyle name="Normal 2 5 10" xfId="2371"/>
    <cellStyle name="Normal 2 5 11" xfId="1880"/>
    <cellStyle name="Normal 2 5 12" xfId="2454"/>
    <cellStyle name="Normal 2 5 13" xfId="1837"/>
    <cellStyle name="Normal 2 5 14" xfId="2546"/>
    <cellStyle name="Normal 2 5 15" xfId="1743"/>
    <cellStyle name="Normal 2 5 2" xfId="2653"/>
    <cellStyle name="Normal 2 5 3" xfId="2020"/>
    <cellStyle name="Normal 2 5 4" xfId="2191"/>
    <cellStyle name="Normal 2 5 5" xfId="1992"/>
    <cellStyle name="Normal 2 5 6" xfId="2241"/>
    <cellStyle name="Normal 2 5 7" xfId="1959"/>
    <cellStyle name="Normal 2 5 8" xfId="2290"/>
    <cellStyle name="Normal 2 5 9" xfId="1922"/>
    <cellStyle name="Normal 2 6" xfId="898"/>
    <cellStyle name="Normal 2 6 10" xfId="2372"/>
    <cellStyle name="Normal 2 6 11" xfId="1879"/>
    <cellStyle name="Normal 2 6 12" xfId="2455"/>
    <cellStyle name="Normal 2 6 13" xfId="1836"/>
    <cellStyle name="Normal 2 6 14" xfId="2548"/>
    <cellStyle name="Normal 2 6 15" xfId="1742"/>
    <cellStyle name="Normal 2 6 2" xfId="2654"/>
    <cellStyle name="Normal 2 6 3" xfId="2019"/>
    <cellStyle name="Normal 2 6 4" xfId="2192"/>
    <cellStyle name="Normal 2 6 5" xfId="1991"/>
    <cellStyle name="Normal 2 6 6" xfId="2242"/>
    <cellStyle name="Normal 2 6 7" xfId="1958"/>
    <cellStyle name="Normal 2 6 8" xfId="2291"/>
    <cellStyle name="Normal 2 6 9" xfId="1921"/>
    <cellStyle name="Normal 2 7" xfId="899"/>
    <cellStyle name="Normal 2 7 10" xfId="2374"/>
    <cellStyle name="Normal 2 7 11" xfId="1878"/>
    <cellStyle name="Normal 2 7 12" xfId="2457"/>
    <cellStyle name="Normal 2 7 13" xfId="1835"/>
    <cellStyle name="Normal 2 7 14" xfId="2549"/>
    <cellStyle name="Normal 2 7 15" xfId="1741"/>
    <cellStyle name="Normal 2 7 2" xfId="2655"/>
    <cellStyle name="Normal 2 7 3" xfId="2018"/>
    <cellStyle name="Normal 2 7 4" xfId="2197"/>
    <cellStyle name="Normal 2 7 5" xfId="1990"/>
    <cellStyle name="Normal 2 7 6" xfId="2243"/>
    <cellStyle name="Normal 2 7 7" xfId="1957"/>
    <cellStyle name="Normal 2 7 8" xfId="2292"/>
    <cellStyle name="Normal 2 7 9" xfId="1920"/>
    <cellStyle name="Normal 2 8" xfId="900"/>
    <cellStyle name="Normal 2 8 10" xfId="2376"/>
    <cellStyle name="Normal 2 8 11" xfId="1875"/>
    <cellStyle name="Normal 2 8 12" xfId="2459"/>
    <cellStyle name="Normal 2 8 13" xfId="1833"/>
    <cellStyle name="Normal 2 8 14" xfId="2551"/>
    <cellStyle name="Normal 2 8 15" xfId="1739"/>
    <cellStyle name="Normal 2 8 2" xfId="2656"/>
    <cellStyle name="Normal 2 8 3" xfId="2017"/>
    <cellStyle name="Normal 2 8 4" xfId="2198"/>
    <cellStyle name="Normal 2 8 5" xfId="1989"/>
    <cellStyle name="Normal 2 8 6" xfId="2244"/>
    <cellStyle name="Normal 2 8 7" xfId="1956"/>
    <cellStyle name="Normal 2 8 8" xfId="2293"/>
    <cellStyle name="Normal 2 8 9" xfId="1917"/>
    <cellStyle name="Normal 2 9" xfId="901"/>
    <cellStyle name="Normal 2 9 10" xfId="2377"/>
    <cellStyle name="Normal 2 9 11" xfId="1874"/>
    <cellStyle name="Normal 2 9 12" xfId="2460"/>
    <cellStyle name="Normal 2 9 13" xfId="1832"/>
    <cellStyle name="Normal 2 9 14" xfId="2554"/>
    <cellStyle name="Normal 2 9 15" xfId="1737"/>
    <cellStyle name="Normal 2 9 2" xfId="2657"/>
    <cellStyle name="Normal 2 9 3" xfId="2015"/>
    <cellStyle name="Normal 2 9 4" xfId="2199"/>
    <cellStyle name="Normal 2 9 5" xfId="1988"/>
    <cellStyle name="Normal 2 9 6" xfId="2245"/>
    <cellStyle name="Normal 2 9 7" xfId="1955"/>
    <cellStyle name="Normal 2 9 8" xfId="2294"/>
    <cellStyle name="Normal 2 9 9" xfId="1916"/>
    <cellStyle name="Normal 2_Combinación de negocios - AA-IAMv3" xfId="902"/>
    <cellStyle name="Normal 2_Estados Financieros-Aguas Cordillera-SVS 03-2009" xfId="903"/>
    <cellStyle name="Normal 21" xfId="2659"/>
    <cellStyle name="Normal 22" xfId="2660"/>
    <cellStyle name="Normal 23" xfId="2661"/>
    <cellStyle name="Normal 24" xfId="2662"/>
    <cellStyle name="Normal 25" xfId="2663"/>
    <cellStyle name="Normal 26" xfId="2664"/>
    <cellStyle name="Normal 3" xfId="904"/>
    <cellStyle name="Normal 3 2" xfId="905"/>
    <cellStyle name="Normal 4" xfId="906"/>
    <cellStyle name="Normal 4 10" xfId="2411"/>
    <cellStyle name="Normal 4 11" xfId="1861"/>
    <cellStyle name="Normal 4 12" xfId="2497"/>
    <cellStyle name="Normal 4 13" xfId="1812"/>
    <cellStyle name="Normal 4 14" xfId="2587"/>
    <cellStyle name="Normal 4 15" xfId="3275"/>
    <cellStyle name="Normal 4 2" xfId="2667"/>
    <cellStyle name="Normal 4 3" xfId="2001"/>
    <cellStyle name="Normal 4 4" xfId="2209"/>
    <cellStyle name="Normal 4 5" xfId="1973"/>
    <cellStyle name="Normal 4 6" xfId="2257"/>
    <cellStyle name="Normal 4 7" xfId="1940"/>
    <cellStyle name="Normal 4 8" xfId="2330"/>
    <cellStyle name="Normal 4 9" xfId="1903"/>
    <cellStyle name="Normal 5" xfId="907"/>
    <cellStyle name="Normal 5 10" xfId="2417"/>
    <cellStyle name="Normal 5 11" xfId="1855"/>
    <cellStyle name="Normal 5 12" xfId="2518"/>
    <cellStyle name="Normal 5 13" xfId="1783"/>
    <cellStyle name="Normal 5 14" xfId="2608"/>
    <cellStyle name="Normal 5 15" xfId="3281"/>
    <cellStyle name="Normal 5 2" xfId="2668"/>
    <cellStyle name="Normal 5 3" xfId="2000"/>
    <cellStyle name="Normal 5 4" xfId="2211"/>
    <cellStyle name="Normal 5 5" xfId="1970"/>
    <cellStyle name="Normal 5 6" xfId="2272"/>
    <cellStyle name="Normal 5 7" xfId="1937"/>
    <cellStyle name="Normal 5 8" xfId="2335"/>
    <cellStyle name="Normal 5 9" xfId="1899"/>
    <cellStyle name="Normal 6" xfId="908"/>
    <cellStyle name="Normal 6 10" xfId="1898"/>
    <cellStyle name="Normal 6 11" xfId="2419"/>
    <cellStyle name="Normal 6 12" xfId="1852"/>
    <cellStyle name="Normal 6 13" xfId="2527"/>
    <cellStyle name="Normal 6 14" xfId="1780"/>
    <cellStyle name="Normal 6 15" xfId="2610"/>
    <cellStyle name="Normal 6 16" xfId="3283"/>
    <cellStyle name="Normal 6 2" xfId="909"/>
    <cellStyle name="Normal 6 3" xfId="2669"/>
    <cellStyle name="Normal 6 4" xfId="1999"/>
    <cellStyle name="Normal 6 5" xfId="2212"/>
    <cellStyle name="Normal 6 6" xfId="1969"/>
    <cellStyle name="Normal 6 7" xfId="2281"/>
    <cellStyle name="Normal 6 8" xfId="1936"/>
    <cellStyle name="Normal 6 9" xfId="2337"/>
    <cellStyle name="Normal 7" xfId="910"/>
    <cellStyle name="Normal 7 10" xfId="2443"/>
    <cellStyle name="Normal 7 11" xfId="1846"/>
    <cellStyle name="Normal 7 12" xfId="2531"/>
    <cellStyle name="Normal 7 13" xfId="1776"/>
    <cellStyle name="Normal 7 14" xfId="2619"/>
    <cellStyle name="Normal 7 15" xfId="3287"/>
    <cellStyle name="Normal 7 2" xfId="2671"/>
    <cellStyle name="Normal 7 3" xfId="1998"/>
    <cellStyle name="Normal 7 4" xfId="2213"/>
    <cellStyle name="Normal 7 5" xfId="1967"/>
    <cellStyle name="Normal 7 6" xfId="2283"/>
    <cellStyle name="Normal 7 7" xfId="1933"/>
    <cellStyle name="Normal 7 8" xfId="2341"/>
    <cellStyle name="Normal 7 9" xfId="1892"/>
    <cellStyle name="Normal 8" xfId="911"/>
    <cellStyle name="Normal 9" xfId="912"/>
    <cellStyle name="Notas" xfId="913" builtinId="10" customBuiltin="1"/>
    <cellStyle name="Notas 10" xfId="914"/>
    <cellStyle name="Notas 10 2" xfId="2673"/>
    <cellStyle name="Notas 10 3" xfId="2674"/>
    <cellStyle name="Notas 10 4" xfId="2675"/>
    <cellStyle name="Notas 10 5" xfId="2676"/>
    <cellStyle name="Notas 2" xfId="915"/>
    <cellStyle name="Notas 2 10" xfId="1952"/>
    <cellStyle name="Notas 2 11" xfId="2297"/>
    <cellStyle name="Notas 2 12" xfId="1910"/>
    <cellStyle name="Notas 2 13" xfId="2381"/>
    <cellStyle name="Notas 2 14" xfId="1871"/>
    <cellStyle name="Notas 2 15" xfId="2474"/>
    <cellStyle name="Notas 2 16" xfId="1827"/>
    <cellStyle name="Notas 2 17" xfId="2559"/>
    <cellStyle name="Notas 2 18" xfId="1730"/>
    <cellStyle name="Notas 2 19" xfId="2670"/>
    <cellStyle name="Notas 2 2" xfId="916"/>
    <cellStyle name="Notas 2 20" xfId="3300"/>
    <cellStyle name="Notas 2 3" xfId="917"/>
    <cellStyle name="Notas 2 4" xfId="918"/>
    <cellStyle name="Notas 2 5" xfId="919"/>
    <cellStyle name="Notas 2 6" xfId="920"/>
    <cellStyle name="Notas 2 7" xfId="2677"/>
    <cellStyle name="Notas 2 8" xfId="1985"/>
    <cellStyle name="Notas 2 9" xfId="2248"/>
    <cellStyle name="Notas 3" xfId="921"/>
    <cellStyle name="Notas 3 10" xfId="2324"/>
    <cellStyle name="Notas 3 11" xfId="1906"/>
    <cellStyle name="Notas 3 12" xfId="2405"/>
    <cellStyle name="Notas 3 13" xfId="1867"/>
    <cellStyle name="Notas 3 14" xfId="2491"/>
    <cellStyle name="Notas 3 15" xfId="1818"/>
    <cellStyle name="Notas 3 16" xfId="2582"/>
    <cellStyle name="Notas 3 17" xfId="1701"/>
    <cellStyle name="Notas 3 18" xfId="2686"/>
    <cellStyle name="Notas 3 19" xfId="3307"/>
    <cellStyle name="Notas 3 2" xfId="922"/>
    <cellStyle name="Notas 3 3" xfId="923"/>
    <cellStyle name="Notas 3 4" xfId="924"/>
    <cellStyle name="Notas 3 5" xfId="925"/>
    <cellStyle name="Notas 3 6" xfId="2681"/>
    <cellStyle name="Notas 3 7" xfId="1978"/>
    <cellStyle name="Notas 3 8" xfId="2253"/>
    <cellStyle name="Notas 3 9" xfId="1945"/>
    <cellStyle name="Notas 4" xfId="926"/>
    <cellStyle name="Notas 4 10" xfId="2331"/>
    <cellStyle name="Notas 4 11" xfId="1902"/>
    <cellStyle name="Notas 4 12" xfId="2413"/>
    <cellStyle name="Notas 4 13" xfId="1859"/>
    <cellStyle name="Notas 4 14" xfId="2503"/>
    <cellStyle name="Notas 4 15" xfId="1798"/>
    <cellStyle name="Notas 4 16" xfId="2602"/>
    <cellStyle name="Notas 4 17" xfId="3278"/>
    <cellStyle name="Notas 4 18" xfId="2696"/>
    <cellStyle name="Notas 4 19" xfId="3313"/>
    <cellStyle name="Notas 4 2" xfId="927"/>
    <cellStyle name="Notas 4 3" xfId="928"/>
    <cellStyle name="Notas 4 4" xfId="929"/>
    <cellStyle name="Notas 4 5" xfId="930"/>
    <cellStyle name="Notas 4 6" xfId="2685"/>
    <cellStyle name="Notas 4 7" xfId="1972"/>
    <cellStyle name="Notas 4 8" xfId="2262"/>
    <cellStyle name="Notas 4 9" xfId="1939"/>
    <cellStyle name="Notas 5" xfId="931"/>
    <cellStyle name="Notas 5 10" xfId="2340"/>
    <cellStyle name="Notas 5 11" xfId="1894"/>
    <cellStyle name="Notas 5 12" xfId="2433"/>
    <cellStyle name="Notas 5 13" xfId="1848"/>
    <cellStyle name="Notas 5 14" xfId="2530"/>
    <cellStyle name="Notas 5 15" xfId="1777"/>
    <cellStyle name="Notas 5 16" xfId="2618"/>
    <cellStyle name="Notas 5 17" xfId="3286"/>
    <cellStyle name="Notas 5 18" xfId="2714"/>
    <cellStyle name="Notas 5 19" xfId="3318"/>
    <cellStyle name="Notas 5 2" xfId="932"/>
    <cellStyle name="Notas 5 3" xfId="933"/>
    <cellStyle name="Notas 5 4" xfId="934"/>
    <cellStyle name="Notas 5 5" xfId="935"/>
    <cellStyle name="Notas 5 6" xfId="2689"/>
    <cellStyle name="Notas 5 7" xfId="1968"/>
    <cellStyle name="Notas 5 8" xfId="2282"/>
    <cellStyle name="Notas 5 9" xfId="1934"/>
    <cellStyle name="Notas 6" xfId="936"/>
    <cellStyle name="Notas 6 2" xfId="937"/>
    <cellStyle name="Notas 6 3" xfId="2693"/>
    <cellStyle name="Notas 6 4" xfId="2694"/>
    <cellStyle name="Notas 6 5" xfId="2695"/>
    <cellStyle name="Notas 7" xfId="938"/>
    <cellStyle name="Notas 7 2" xfId="2697"/>
    <cellStyle name="Notas 7 3" xfId="2698"/>
    <cellStyle name="Notas 7 4" xfId="2699"/>
    <cellStyle name="Notas 7 5" xfId="2700"/>
    <cellStyle name="Notas 8" xfId="939"/>
    <cellStyle name="Notas 8 2" xfId="2702"/>
    <cellStyle name="Notas 8 3" xfId="2703"/>
    <cellStyle name="Notas 8 4" xfId="2704"/>
    <cellStyle name="Notas 8 5" xfId="2705"/>
    <cellStyle name="Notas 9" xfId="940"/>
    <cellStyle name="Notas 9 2" xfId="2707"/>
    <cellStyle name="Notas 9 3" xfId="2708"/>
    <cellStyle name="Notas 9 4" xfId="2709"/>
    <cellStyle name="Notas 9 5" xfId="2710"/>
    <cellStyle name="Note" xfId="941"/>
    <cellStyle name="Note 2" xfId="942"/>
    <cellStyle name="Note 3" xfId="943"/>
    <cellStyle name="Note 4" xfId="944"/>
    <cellStyle name="Note 5" xfId="945"/>
    <cellStyle name="Note 6" xfId="946"/>
    <cellStyle name="Note 7" xfId="947"/>
    <cellStyle name="Note 8" xfId="948"/>
    <cellStyle name="Obliczenia" xfId="949"/>
    <cellStyle name="Output" xfId="950"/>
    <cellStyle name="Porcentaje" xfId="951" builtinId="5"/>
    <cellStyle name="Porcentual 10" xfId="952"/>
    <cellStyle name="Porcentual 10 2" xfId="953"/>
    <cellStyle name="Porcentual 11" xfId="954"/>
    <cellStyle name="Porcentual 11 2" xfId="955"/>
    <cellStyle name="Porcentual 2" xfId="956"/>
    <cellStyle name="Porcentual 2 2" xfId="957"/>
    <cellStyle name="Porcentual 2 2 10" xfId="2611"/>
    <cellStyle name="Porcentual 2 2 11" xfId="3284"/>
    <cellStyle name="Porcentual 2 2 12" xfId="2712"/>
    <cellStyle name="Porcentual 2 2 13" xfId="3316"/>
    <cellStyle name="Porcentual 2 2 14" xfId="2768"/>
    <cellStyle name="Porcentual 2 2 15" xfId="3342"/>
    <cellStyle name="Porcentual 2 2 2" xfId="2715"/>
    <cellStyle name="Porcentual 2 2 3" xfId="1935"/>
    <cellStyle name="Porcentual 2 2 4" xfId="2338"/>
    <cellStyle name="Porcentual 2 2 5" xfId="1897"/>
    <cellStyle name="Porcentual 2 2 6" xfId="2420"/>
    <cellStyle name="Porcentual 2 2 7" xfId="1850"/>
    <cellStyle name="Porcentual 2 2 8" xfId="2528"/>
    <cellStyle name="Porcentual 2 2 9" xfId="1779"/>
    <cellStyle name="Porcentual 3" xfId="958"/>
    <cellStyle name="Porcentual 4" xfId="959"/>
    <cellStyle name="Porcentual 4 2" xfId="960"/>
    <cellStyle name="Porcentual 5" xfId="961"/>
    <cellStyle name="Porcentual 5 2" xfId="962"/>
    <cellStyle name="Porcentual 6" xfId="963"/>
    <cellStyle name="Porcentual 7" xfId="964"/>
    <cellStyle name="Porcentual 7 2" xfId="965"/>
    <cellStyle name="Porcentual 8" xfId="966"/>
    <cellStyle name="Porcentual 8 2" xfId="967"/>
    <cellStyle name="Porcentual 9" xfId="968"/>
    <cellStyle name="Salida" xfId="969" builtinId="21" customBuiltin="1"/>
    <cellStyle name="Salida 10 2" xfId="2716"/>
    <cellStyle name="Salida 10 3" xfId="2717"/>
    <cellStyle name="Salida 10 4" xfId="2718"/>
    <cellStyle name="Salida 10 5" xfId="2719"/>
    <cellStyle name="Salida 2" xfId="970"/>
    <cellStyle name="Salida 2 10" xfId="1889"/>
    <cellStyle name="Salida 2 11" xfId="2446"/>
    <cellStyle name="Salida 2 12" xfId="1843"/>
    <cellStyle name="Salida 2 13" xfId="2534"/>
    <cellStyle name="Salida 2 14" xfId="1773"/>
    <cellStyle name="Salida 2 15" xfId="2621"/>
    <cellStyle name="Salida 2 16" xfId="3289"/>
    <cellStyle name="Salida 2 17" xfId="2722"/>
    <cellStyle name="Salida 2 18" xfId="3319"/>
    <cellStyle name="Salida 2 19" xfId="2770"/>
    <cellStyle name="Salida 2 2" xfId="971"/>
    <cellStyle name="Salida 2 20" xfId="3344"/>
    <cellStyle name="Salida 2 3" xfId="972"/>
    <cellStyle name="Salida 2 4" xfId="973"/>
    <cellStyle name="Salida 2 5" xfId="974"/>
    <cellStyle name="Salida 2 6" xfId="975"/>
    <cellStyle name="Salida 2 7" xfId="2720"/>
    <cellStyle name="Salida 2 8" xfId="1930"/>
    <cellStyle name="Salida 2 9" xfId="2355"/>
    <cellStyle name="Salida 3" xfId="976"/>
    <cellStyle name="Salida 3 10" xfId="2453"/>
    <cellStyle name="Salida 3 11" xfId="1838"/>
    <cellStyle name="Salida 3 12" xfId="2545"/>
    <cellStyle name="Salida 3 13" xfId="1749"/>
    <cellStyle name="Salida 3 14" xfId="2627"/>
    <cellStyle name="Salida 3 15" xfId="3293"/>
    <cellStyle name="Salida 3 16" xfId="2728"/>
    <cellStyle name="Salida 3 17" xfId="3322"/>
    <cellStyle name="Salida 3 18" xfId="2773"/>
    <cellStyle name="Salida 3 19" xfId="3347"/>
    <cellStyle name="Salida 3 2" xfId="977"/>
    <cellStyle name="Salida 3 3" xfId="978"/>
    <cellStyle name="Salida 3 4" xfId="979"/>
    <cellStyle name="Salida 3 5" xfId="980"/>
    <cellStyle name="Salida 3 6" xfId="2724"/>
    <cellStyle name="Salida 3 7" xfId="1924"/>
    <cellStyle name="Salida 3 8" xfId="2370"/>
    <cellStyle name="Salida 3 9" xfId="1882"/>
    <cellStyle name="Salida 4" xfId="981"/>
    <cellStyle name="Salida 4 10" xfId="2458"/>
    <cellStyle name="Salida 4 11" xfId="1834"/>
    <cellStyle name="Salida 4 12" xfId="2550"/>
    <cellStyle name="Salida 4 13" xfId="1740"/>
    <cellStyle name="Salida 4 14" xfId="2630"/>
    <cellStyle name="Salida 4 15" xfId="3295"/>
    <cellStyle name="Salida 4 16" xfId="2731"/>
    <cellStyle name="Salida 4 17" xfId="3324"/>
    <cellStyle name="Salida 4 18" xfId="2775"/>
    <cellStyle name="Salida 4 19" xfId="3349"/>
    <cellStyle name="Salida 4 2" xfId="982"/>
    <cellStyle name="Salida 4 3" xfId="983"/>
    <cellStyle name="Salida 4 4" xfId="984"/>
    <cellStyle name="Salida 4 5" xfId="985"/>
    <cellStyle name="Salida 4 6" xfId="2726"/>
    <cellStyle name="Salida 4 7" xfId="1918"/>
    <cellStyle name="Salida 4 8" xfId="2375"/>
    <cellStyle name="Salida 4 9" xfId="1876"/>
    <cellStyle name="Salida 5" xfId="986"/>
    <cellStyle name="Salida 5 10" xfId="2464"/>
    <cellStyle name="Salida 5 11" xfId="1830"/>
    <cellStyle name="Salida 5 12" xfId="2556"/>
    <cellStyle name="Salida 5 13" xfId="1736"/>
    <cellStyle name="Salida 5 14" xfId="2658"/>
    <cellStyle name="Salida 5 15" xfId="3298"/>
    <cellStyle name="Salida 5 16" xfId="2749"/>
    <cellStyle name="Salida 5 17" xfId="3327"/>
    <cellStyle name="Salida 5 18" xfId="2780"/>
    <cellStyle name="Salida 5 19" xfId="3352"/>
    <cellStyle name="Salida 5 2" xfId="987"/>
    <cellStyle name="Salida 5 3" xfId="988"/>
    <cellStyle name="Salida 5 4" xfId="989"/>
    <cellStyle name="Salida 5 5" xfId="990"/>
    <cellStyle name="Salida 5 6" xfId="2729"/>
    <cellStyle name="Salida 5 7" xfId="1913"/>
    <cellStyle name="Salida 5 8" xfId="2379"/>
    <cellStyle name="Salida 5 9" xfId="1873"/>
    <cellStyle name="Salida 6" xfId="991"/>
    <cellStyle name="Salida 6 2" xfId="992"/>
    <cellStyle name="Salida 6 3" xfId="2733"/>
    <cellStyle name="Salida 6 4" xfId="2734"/>
    <cellStyle name="Salida 6 5" xfId="2735"/>
    <cellStyle name="Salida 7" xfId="993"/>
    <cellStyle name="Salida 7 2" xfId="2736"/>
    <cellStyle name="Salida 7 3" xfId="2737"/>
    <cellStyle name="Salida 7 4" xfId="2738"/>
    <cellStyle name="Salida 7 5" xfId="2739"/>
    <cellStyle name="Salida 8" xfId="994"/>
    <cellStyle name="Salida 8 2" xfId="2741"/>
    <cellStyle name="Salida 8 3" xfId="2742"/>
    <cellStyle name="Salida 8 4" xfId="2743"/>
    <cellStyle name="Salida 8 5" xfId="2744"/>
    <cellStyle name="Salida 9" xfId="995"/>
    <cellStyle name="Salida 9 2" xfId="2745"/>
    <cellStyle name="Salida 9 3" xfId="2746"/>
    <cellStyle name="Salida 9 4" xfId="2747"/>
    <cellStyle name="Salida 9 5" xfId="2748"/>
    <cellStyle name="SAPBEXaggData" xfId="996"/>
    <cellStyle name="SAPBEXaggData 10" xfId="997"/>
    <cellStyle name="SAPBEXaggData 11" xfId="998"/>
    <cellStyle name="SAPBEXaggData 12" xfId="2751"/>
    <cellStyle name="SAPBEXaggData 13" xfId="2752"/>
    <cellStyle name="SAPBEXaggData 2" xfId="999"/>
    <cellStyle name="SAPBEXaggData 2 2" xfId="1000"/>
    <cellStyle name="SAPBEXaggData 2 2 2" xfId="1001"/>
    <cellStyle name="SAPBEXaggData 3" xfId="1002"/>
    <cellStyle name="SAPBEXaggData 4" xfId="1003"/>
    <cellStyle name="SAPBEXaggData 5" xfId="1004"/>
    <cellStyle name="SAPBEXaggData 6" xfId="1005"/>
    <cellStyle name="SAPBEXaggData 7" xfId="1006"/>
    <cellStyle name="SAPBEXaggData 8" xfId="1007"/>
    <cellStyle name="SAPBEXaggData 9" xfId="1008"/>
    <cellStyle name="SAPBEXaggData_gxaccion, 68" xfId="1009"/>
    <cellStyle name="SAPBEXaggDataEmph" xfId="1010"/>
    <cellStyle name="SAPBEXaggDataEmph 10" xfId="1011"/>
    <cellStyle name="SAPBEXaggDataEmph 11" xfId="1012"/>
    <cellStyle name="SAPBEXaggDataEmph 2" xfId="1013"/>
    <cellStyle name="SAPBEXaggDataEmph 2 2" xfId="1014"/>
    <cellStyle name="SAPBEXaggDataEmph 2 2 2" xfId="1015"/>
    <cellStyle name="SAPBEXaggDataEmph 3" xfId="1016"/>
    <cellStyle name="SAPBEXaggDataEmph 4" xfId="1017"/>
    <cellStyle name="SAPBEXaggDataEmph 5" xfId="1018"/>
    <cellStyle name="SAPBEXaggDataEmph 6" xfId="1019"/>
    <cellStyle name="SAPBEXaggDataEmph 7" xfId="1020"/>
    <cellStyle name="SAPBEXaggDataEmph 8" xfId="1021"/>
    <cellStyle name="SAPBEXaggDataEmph 9" xfId="1022"/>
    <cellStyle name="SAPBEXaggDataEmph_valor justo.junio2010" xfId="1023"/>
    <cellStyle name="SAPBEXaggItem" xfId="1024"/>
    <cellStyle name="SAPBEXaggItem 10" xfId="1025"/>
    <cellStyle name="SAPBEXaggItem 11" xfId="1026"/>
    <cellStyle name="SAPBEXaggItem 12" xfId="2765"/>
    <cellStyle name="SAPBEXaggItem 13" xfId="2766"/>
    <cellStyle name="SAPBEXaggItem 2" xfId="1027"/>
    <cellStyle name="SAPBEXaggItem 2 2" xfId="1028"/>
    <cellStyle name="SAPBEXaggItem 2 2 2" xfId="1029"/>
    <cellStyle name="SAPBEXaggItem 3" xfId="1030"/>
    <cellStyle name="SAPBEXaggItem 4" xfId="1031"/>
    <cellStyle name="SAPBEXaggItem 5" xfId="1032"/>
    <cellStyle name="SAPBEXaggItem 6" xfId="1033"/>
    <cellStyle name="SAPBEXaggItem 7" xfId="1034"/>
    <cellStyle name="SAPBEXaggItem 8" xfId="1035"/>
    <cellStyle name="SAPBEXaggItem 9" xfId="1036"/>
    <cellStyle name="SAPBEXaggItem_gxaccion, 68" xfId="1037"/>
    <cellStyle name="SAPBEXaggItemX" xfId="1038"/>
    <cellStyle name="SAPBEXaggItemX 10" xfId="1039"/>
    <cellStyle name="SAPBEXaggItemX 11" xfId="1040"/>
    <cellStyle name="SAPBEXaggItemX 2" xfId="1041"/>
    <cellStyle name="SAPBEXaggItemX 2 2" xfId="1042"/>
    <cellStyle name="SAPBEXaggItemX 2 2 2" xfId="1043"/>
    <cellStyle name="SAPBEXaggItemX 3" xfId="1044"/>
    <cellStyle name="SAPBEXaggItemX 4" xfId="1045"/>
    <cellStyle name="SAPBEXaggItemX 5" xfId="1046"/>
    <cellStyle name="SAPBEXaggItemX 6" xfId="1047"/>
    <cellStyle name="SAPBEXaggItemX 7" xfId="1048"/>
    <cellStyle name="SAPBEXaggItemX 8" xfId="1049"/>
    <cellStyle name="SAPBEXaggItemX 9" xfId="1050"/>
    <cellStyle name="SAPBEXaggItemX_valor justo.junio2010" xfId="1051"/>
    <cellStyle name="SAPBEXchaText" xfId="1052"/>
    <cellStyle name="SAPBEXchaText 10" xfId="1053"/>
    <cellStyle name="SAPBEXchaText 11" xfId="1054"/>
    <cellStyle name="SAPBEXchaText 12" xfId="2777"/>
    <cellStyle name="SAPBEXchaText 13" xfId="2778"/>
    <cellStyle name="SAPBEXchaText 2" xfId="1055"/>
    <cellStyle name="SAPBEXchaText 2 2" xfId="1056"/>
    <cellStyle name="SAPBEXchaText 2 2 2" xfId="1057"/>
    <cellStyle name="SAPBEXchaText 3" xfId="1058"/>
    <cellStyle name="SAPBEXchaText 4" xfId="1059"/>
    <cellStyle name="SAPBEXchaText 5" xfId="1060"/>
    <cellStyle name="SAPBEXchaText 6" xfId="1061"/>
    <cellStyle name="SAPBEXchaText 7" xfId="1062"/>
    <cellStyle name="SAPBEXchaText 8" xfId="1063"/>
    <cellStyle name="SAPBEXchaText 9" xfId="1064"/>
    <cellStyle name="SAPBEXchaText_gxaccion, 68" xfId="1065"/>
    <cellStyle name="SAPBEXexcBad7" xfId="1066"/>
    <cellStyle name="SAPBEXexcBad7 10" xfId="1067"/>
    <cellStyle name="SAPBEXexcBad7 11" xfId="1068"/>
    <cellStyle name="SAPBEXexcBad7 2" xfId="1069"/>
    <cellStyle name="SAPBEXexcBad7 2 2" xfId="1070"/>
    <cellStyle name="SAPBEXexcBad7 2 2 2" xfId="1071"/>
    <cellStyle name="SAPBEXexcBad7 3" xfId="1072"/>
    <cellStyle name="SAPBEXexcBad7 4" xfId="1073"/>
    <cellStyle name="SAPBEXexcBad7 5" xfId="1074"/>
    <cellStyle name="SAPBEXexcBad7 6" xfId="1075"/>
    <cellStyle name="SAPBEXexcBad7 7" xfId="1076"/>
    <cellStyle name="SAPBEXexcBad7 8" xfId="1077"/>
    <cellStyle name="SAPBEXexcBad7 9" xfId="1078"/>
    <cellStyle name="SAPBEXexcBad7_gxaccion, 68" xfId="1079"/>
    <cellStyle name="SAPBEXexcBad8" xfId="1080"/>
    <cellStyle name="SAPBEXexcBad8 10" xfId="1081"/>
    <cellStyle name="SAPBEXexcBad8 11" xfId="1082"/>
    <cellStyle name="SAPBEXexcBad8 2" xfId="1083"/>
    <cellStyle name="SAPBEXexcBad8 2 2" xfId="1084"/>
    <cellStyle name="SAPBEXexcBad8 2 2 2" xfId="1085"/>
    <cellStyle name="SAPBEXexcBad8 3" xfId="1086"/>
    <cellStyle name="SAPBEXexcBad8 4" xfId="1087"/>
    <cellStyle name="SAPBEXexcBad8 5" xfId="1088"/>
    <cellStyle name="SAPBEXexcBad8 6" xfId="1089"/>
    <cellStyle name="SAPBEXexcBad8 7" xfId="1090"/>
    <cellStyle name="SAPBEXexcBad8 8" xfId="1091"/>
    <cellStyle name="SAPBEXexcBad8 9" xfId="1092"/>
    <cellStyle name="SAPBEXexcBad8_gxaccion, 68" xfId="1093"/>
    <cellStyle name="SAPBEXexcBad9" xfId="1094"/>
    <cellStyle name="SAPBEXexcBad9 10" xfId="1095"/>
    <cellStyle name="SAPBEXexcBad9 11" xfId="1096"/>
    <cellStyle name="SAPBEXexcBad9 2" xfId="1097"/>
    <cellStyle name="SAPBEXexcBad9 2 2" xfId="1098"/>
    <cellStyle name="SAPBEXexcBad9 2 2 2" xfId="1099"/>
    <cellStyle name="SAPBEXexcBad9 3" xfId="1100"/>
    <cellStyle name="SAPBEXexcBad9 4" xfId="1101"/>
    <cellStyle name="SAPBEXexcBad9 5" xfId="1102"/>
    <cellStyle name="SAPBEXexcBad9 6" xfId="1103"/>
    <cellStyle name="SAPBEXexcBad9 7" xfId="1104"/>
    <cellStyle name="SAPBEXexcBad9 8" xfId="1105"/>
    <cellStyle name="SAPBEXexcBad9 9" xfId="1106"/>
    <cellStyle name="SAPBEXexcBad9_gxaccion, 68" xfId="1107"/>
    <cellStyle name="SAPBEXexcCritical4" xfId="1108"/>
    <cellStyle name="SAPBEXexcCritical4 10" xfId="1109"/>
    <cellStyle name="SAPBEXexcCritical4 11" xfId="1110"/>
    <cellStyle name="SAPBEXexcCritical4 2" xfId="1111"/>
    <cellStyle name="SAPBEXexcCritical4 2 2" xfId="1112"/>
    <cellStyle name="SAPBEXexcCritical4 2 2 2" xfId="1113"/>
    <cellStyle name="SAPBEXexcCritical4 3" xfId="1114"/>
    <cellStyle name="SAPBEXexcCritical4 4" xfId="1115"/>
    <cellStyle name="SAPBEXexcCritical4 5" xfId="1116"/>
    <cellStyle name="SAPBEXexcCritical4 6" xfId="1117"/>
    <cellStyle name="SAPBEXexcCritical4 7" xfId="1118"/>
    <cellStyle name="SAPBEXexcCritical4 8" xfId="1119"/>
    <cellStyle name="SAPBEXexcCritical4 9" xfId="1120"/>
    <cellStyle name="SAPBEXexcCritical4_gxaccion, 68" xfId="1121"/>
    <cellStyle name="SAPBEXexcCritical5" xfId="1122"/>
    <cellStyle name="SAPBEXexcCritical5 10" xfId="1123"/>
    <cellStyle name="SAPBEXexcCritical5 11" xfId="1124"/>
    <cellStyle name="SAPBEXexcCritical5 2" xfId="1125"/>
    <cellStyle name="SAPBEXexcCritical5 2 2" xfId="1126"/>
    <cellStyle name="SAPBEXexcCritical5 2 2 2" xfId="1127"/>
    <cellStyle name="SAPBEXexcCritical5 3" xfId="1128"/>
    <cellStyle name="SAPBEXexcCritical5 4" xfId="1129"/>
    <cellStyle name="SAPBEXexcCritical5 5" xfId="1130"/>
    <cellStyle name="SAPBEXexcCritical5 6" xfId="1131"/>
    <cellStyle name="SAPBEXexcCritical5 7" xfId="1132"/>
    <cellStyle name="SAPBEXexcCritical5 8" xfId="1133"/>
    <cellStyle name="SAPBEXexcCritical5 9" xfId="1134"/>
    <cellStyle name="SAPBEXexcCritical5_gxaccion, 68" xfId="1135"/>
    <cellStyle name="SAPBEXexcCritical6" xfId="1136"/>
    <cellStyle name="SAPBEXexcCritical6 10" xfId="1137"/>
    <cellStyle name="SAPBEXexcCritical6 11" xfId="1138"/>
    <cellStyle name="SAPBEXexcCritical6 2" xfId="1139"/>
    <cellStyle name="SAPBEXexcCritical6 2 2" xfId="1140"/>
    <cellStyle name="SAPBEXexcCritical6 2 2 2" xfId="1141"/>
    <cellStyle name="SAPBEXexcCritical6 3" xfId="1142"/>
    <cellStyle name="SAPBEXexcCritical6 4" xfId="1143"/>
    <cellStyle name="SAPBEXexcCritical6 5" xfId="1144"/>
    <cellStyle name="SAPBEXexcCritical6 6" xfId="1145"/>
    <cellStyle name="SAPBEXexcCritical6 7" xfId="1146"/>
    <cellStyle name="SAPBEXexcCritical6 8" xfId="1147"/>
    <cellStyle name="SAPBEXexcCritical6 9" xfId="1148"/>
    <cellStyle name="SAPBEXexcCritical6_gxaccion, 68" xfId="1149"/>
    <cellStyle name="SAPBEXexcGood1" xfId="1150"/>
    <cellStyle name="SAPBEXexcGood1 10" xfId="1151"/>
    <cellStyle name="SAPBEXexcGood1 11" xfId="1152"/>
    <cellStyle name="SAPBEXexcGood1 2" xfId="1153"/>
    <cellStyle name="SAPBEXexcGood1 2 2" xfId="1154"/>
    <cellStyle name="SAPBEXexcGood1 2 2 2" xfId="1155"/>
    <cellStyle name="SAPBEXexcGood1 3" xfId="1156"/>
    <cellStyle name="SAPBEXexcGood1 4" xfId="1157"/>
    <cellStyle name="SAPBEXexcGood1 5" xfId="1158"/>
    <cellStyle name="SAPBEXexcGood1 6" xfId="1159"/>
    <cellStyle name="SAPBEXexcGood1 7" xfId="1160"/>
    <cellStyle name="SAPBEXexcGood1 8" xfId="1161"/>
    <cellStyle name="SAPBEXexcGood1 9" xfId="1162"/>
    <cellStyle name="SAPBEXexcGood1_gxaccion, 68" xfId="1163"/>
    <cellStyle name="SAPBEXexcGood2" xfId="1164"/>
    <cellStyle name="SAPBEXexcGood2 10" xfId="1165"/>
    <cellStyle name="SAPBEXexcGood2 11" xfId="1166"/>
    <cellStyle name="SAPBEXexcGood2 2" xfId="1167"/>
    <cellStyle name="SAPBEXexcGood2 2 2" xfId="1168"/>
    <cellStyle name="SAPBEXexcGood2 2 2 2" xfId="1169"/>
    <cellStyle name="SAPBEXexcGood2 3" xfId="1170"/>
    <cellStyle name="SAPBEXexcGood2 4" xfId="1171"/>
    <cellStyle name="SAPBEXexcGood2 5" xfId="1172"/>
    <cellStyle name="SAPBEXexcGood2 6" xfId="1173"/>
    <cellStyle name="SAPBEXexcGood2 7" xfId="1174"/>
    <cellStyle name="SAPBEXexcGood2 8" xfId="1175"/>
    <cellStyle name="SAPBEXexcGood2 9" xfId="1176"/>
    <cellStyle name="SAPBEXexcGood2_gxaccion, 68" xfId="1177"/>
    <cellStyle name="SAPBEXexcGood3" xfId="1178"/>
    <cellStyle name="SAPBEXexcGood3 10" xfId="1179"/>
    <cellStyle name="SAPBEXexcGood3 11" xfId="1180"/>
    <cellStyle name="SAPBEXexcGood3 2" xfId="1181"/>
    <cellStyle name="SAPBEXexcGood3 2 2" xfId="1182"/>
    <cellStyle name="SAPBEXexcGood3 2 2 2" xfId="1183"/>
    <cellStyle name="SAPBEXexcGood3 3" xfId="1184"/>
    <cellStyle name="SAPBEXexcGood3 4" xfId="1185"/>
    <cellStyle name="SAPBEXexcGood3 5" xfId="1186"/>
    <cellStyle name="SAPBEXexcGood3 6" xfId="1187"/>
    <cellStyle name="SAPBEXexcGood3 7" xfId="1188"/>
    <cellStyle name="SAPBEXexcGood3 8" xfId="1189"/>
    <cellStyle name="SAPBEXexcGood3 9" xfId="1190"/>
    <cellStyle name="SAPBEXexcGood3_gxaccion, 68" xfId="1191"/>
    <cellStyle name="SAPBEXfilterDrill" xfId="1192"/>
    <cellStyle name="SAPBEXfilterDrill 10" xfId="1193"/>
    <cellStyle name="SAPBEXfilterDrill 11" xfId="1194"/>
    <cellStyle name="SAPBEXfilterDrill 2" xfId="1195"/>
    <cellStyle name="SAPBEXfilterDrill 2 2" xfId="1196"/>
    <cellStyle name="SAPBEXfilterDrill 2 2 2" xfId="1197"/>
    <cellStyle name="SAPBEXfilterDrill 3" xfId="1198"/>
    <cellStyle name="SAPBEXfilterDrill 4" xfId="1199"/>
    <cellStyle name="SAPBEXfilterDrill 5" xfId="1200"/>
    <cellStyle name="SAPBEXfilterDrill 6" xfId="1201"/>
    <cellStyle name="SAPBEXfilterDrill 7" xfId="1202"/>
    <cellStyle name="SAPBEXfilterDrill 8" xfId="1203"/>
    <cellStyle name="SAPBEXfilterDrill 9" xfId="1204"/>
    <cellStyle name="SAPBEXfilterDrill_gxaccion, 68" xfId="1205"/>
    <cellStyle name="SAPBEXfilterItem" xfId="1206"/>
    <cellStyle name="SAPBEXfilterItem 10" xfId="1207"/>
    <cellStyle name="SAPBEXfilterItem 11" xfId="1208"/>
    <cellStyle name="SAPBEXfilterItem 2" xfId="1209"/>
    <cellStyle name="SAPBEXfilterItem 2 2" xfId="1210"/>
    <cellStyle name="SAPBEXfilterItem 2 2 2" xfId="1211"/>
    <cellStyle name="SAPBEXfilterItem 3" xfId="1212"/>
    <cellStyle name="SAPBEXfilterItem 4" xfId="1213"/>
    <cellStyle name="SAPBEXfilterItem 5" xfId="1214"/>
    <cellStyle name="SAPBEXfilterItem 6" xfId="1215"/>
    <cellStyle name="SAPBEXfilterItem 7" xfId="1216"/>
    <cellStyle name="SAPBEXfilterItem 8" xfId="1217"/>
    <cellStyle name="SAPBEXfilterItem 9" xfId="1218"/>
    <cellStyle name="SAPBEXfilterText" xfId="1219"/>
    <cellStyle name="SAPBEXfilterText 10" xfId="1220"/>
    <cellStyle name="SAPBEXfilterText 11" xfId="1221"/>
    <cellStyle name="SAPBEXfilterText 2" xfId="1222"/>
    <cellStyle name="SAPBEXfilterText 2 2" xfId="1223"/>
    <cellStyle name="SAPBEXfilterText 2 2 2" xfId="1224"/>
    <cellStyle name="SAPBEXfilterText 3" xfId="1225"/>
    <cellStyle name="SAPBEXfilterText 4" xfId="1226"/>
    <cellStyle name="SAPBEXfilterText 5" xfId="1227"/>
    <cellStyle name="SAPBEXfilterText 6" xfId="1228"/>
    <cellStyle name="SAPBEXfilterText 7" xfId="1229"/>
    <cellStyle name="SAPBEXfilterText 8" xfId="1230"/>
    <cellStyle name="SAPBEXfilterText 9" xfId="1231"/>
    <cellStyle name="SAPBEXformats" xfId="1232"/>
    <cellStyle name="SAPBEXformats 10" xfId="1233"/>
    <cellStyle name="SAPBEXformats 11" xfId="1234"/>
    <cellStyle name="SAPBEXformats 2" xfId="1235"/>
    <cellStyle name="SAPBEXformats 2 2" xfId="1236"/>
    <cellStyle name="SAPBEXformats 2 2 2" xfId="1237"/>
    <cellStyle name="SAPBEXformats 3" xfId="1238"/>
    <cellStyle name="SAPBEXformats 4" xfId="1239"/>
    <cellStyle name="SAPBEXformats 5" xfId="1240"/>
    <cellStyle name="SAPBEXformats 6" xfId="1241"/>
    <cellStyle name="SAPBEXformats 7" xfId="1242"/>
    <cellStyle name="SAPBEXformats 8" xfId="1243"/>
    <cellStyle name="SAPBEXformats 9" xfId="1244"/>
    <cellStyle name="SAPBEXformats_gxaccion, 68" xfId="1245"/>
    <cellStyle name="SAPBEXheaderItem" xfId="1246"/>
    <cellStyle name="SAPBEXheaderItem 10" xfId="1247"/>
    <cellStyle name="SAPBEXheaderItem 11" xfId="1248"/>
    <cellStyle name="SAPBEXheaderItem 2" xfId="1249"/>
    <cellStyle name="SAPBEXheaderItem 2 2" xfId="1250"/>
    <cellStyle name="SAPBEXheaderItem 2 2 2" xfId="1251"/>
    <cellStyle name="SAPBEXheaderItem 3" xfId="1252"/>
    <cellStyle name="SAPBEXheaderItem 4" xfId="1253"/>
    <cellStyle name="SAPBEXheaderItem 5" xfId="1254"/>
    <cellStyle name="SAPBEXheaderItem 6" xfId="1255"/>
    <cellStyle name="SAPBEXheaderItem 7" xfId="1256"/>
    <cellStyle name="SAPBEXheaderItem 8" xfId="1257"/>
    <cellStyle name="SAPBEXheaderItem 9" xfId="1258"/>
    <cellStyle name="SAPBEXheaderItem_gxaccion, 68" xfId="1259"/>
    <cellStyle name="SAPBEXheaderText" xfId="1260"/>
    <cellStyle name="SAPBEXheaderText 10" xfId="1261"/>
    <cellStyle name="SAPBEXheaderText 11" xfId="1262"/>
    <cellStyle name="SAPBEXheaderText 2" xfId="1263"/>
    <cellStyle name="SAPBEXheaderText 2 2" xfId="1264"/>
    <cellStyle name="SAPBEXheaderText 2 2 2" xfId="1265"/>
    <cellStyle name="SAPBEXheaderText 3" xfId="1266"/>
    <cellStyle name="SAPBEXheaderText 4" xfId="1267"/>
    <cellStyle name="SAPBEXheaderText 5" xfId="1268"/>
    <cellStyle name="SAPBEXheaderText 6" xfId="1269"/>
    <cellStyle name="SAPBEXheaderText 7" xfId="1270"/>
    <cellStyle name="SAPBEXheaderText 8" xfId="1271"/>
    <cellStyle name="SAPBEXheaderText 9" xfId="1272"/>
    <cellStyle name="SAPBEXheaderText_gxaccion, 68" xfId="1273"/>
    <cellStyle name="SAPBEXHLevel0" xfId="1274"/>
    <cellStyle name="SAPBEXHLevel0 10" xfId="1275"/>
    <cellStyle name="SAPBEXHLevel0 11" xfId="1276"/>
    <cellStyle name="SAPBEXHLevel0 12" xfId="2854"/>
    <cellStyle name="SAPBEXHLevel0 13" xfId="2855"/>
    <cellStyle name="SAPBEXHLevel0 2" xfId="1277"/>
    <cellStyle name="SAPBEXHLevel0 2 2" xfId="1278"/>
    <cellStyle name="SAPBEXHLevel0 2 2 2" xfId="1279"/>
    <cellStyle name="SAPBEXHLevel0 3" xfId="1280"/>
    <cellStyle name="SAPBEXHLevel0 4" xfId="1281"/>
    <cellStyle name="SAPBEXHLevel0 5" xfId="1282"/>
    <cellStyle name="SAPBEXHLevel0 6" xfId="1283"/>
    <cellStyle name="SAPBEXHLevel0 7" xfId="1284"/>
    <cellStyle name="SAPBEXHLevel0 8" xfId="1285"/>
    <cellStyle name="SAPBEXHLevel0 9" xfId="1286"/>
    <cellStyle name="SAPBEXHLevel0_gxaccion, 68" xfId="1287"/>
    <cellStyle name="SAPBEXHLevel0X" xfId="1288"/>
    <cellStyle name="SAPBEXHLevel0X 10" xfId="1289"/>
    <cellStyle name="SAPBEXHLevel0X 11" xfId="1290"/>
    <cellStyle name="SAPBEXHLevel0X 2" xfId="1291"/>
    <cellStyle name="SAPBEXHLevel0X 2 2" xfId="1292"/>
    <cellStyle name="SAPBEXHLevel0X 2 2 2" xfId="1293"/>
    <cellStyle name="SAPBEXHLevel0X 2 3" xfId="2862"/>
    <cellStyle name="SAPBEXHLevel0X 2 4" xfId="2863"/>
    <cellStyle name="SAPBEXHLevel0X 2 5" xfId="2864"/>
    <cellStyle name="SAPBEXHLevel0X 3" xfId="1294"/>
    <cellStyle name="SAPBEXHLevel0X 3 2" xfId="2865"/>
    <cellStyle name="SAPBEXHLevel0X 3 3" xfId="2866"/>
    <cellStyle name="SAPBEXHLevel0X 3 4" xfId="2867"/>
    <cellStyle name="SAPBEXHLevel0X 3 5" xfId="2868"/>
    <cellStyle name="SAPBEXHLevel0X 4" xfId="1295"/>
    <cellStyle name="SAPBEXHLevel0X 4 2" xfId="2869"/>
    <cellStyle name="SAPBEXHLevel0X 4 3" xfId="2870"/>
    <cellStyle name="SAPBEXHLevel0X 4 4" xfId="2871"/>
    <cellStyle name="SAPBEXHLevel0X 4 5" xfId="2872"/>
    <cellStyle name="SAPBEXHLevel0X 5" xfId="1296"/>
    <cellStyle name="SAPBEXHLevel0X 5 2" xfId="2873"/>
    <cellStyle name="SAPBEXHLevel0X 5 3" xfId="2874"/>
    <cellStyle name="SAPBEXHLevel0X 5 4" xfId="2875"/>
    <cellStyle name="SAPBEXHLevel0X 5 5" xfId="2876"/>
    <cellStyle name="SAPBEXHLevel0X 6" xfId="1297"/>
    <cellStyle name="SAPBEXHLevel0X 6 2" xfId="2877"/>
    <cellStyle name="SAPBEXHLevel0X 6 3" xfId="2878"/>
    <cellStyle name="SAPBEXHLevel0X 6 4" xfId="2879"/>
    <cellStyle name="SAPBEXHLevel0X 6 5" xfId="2880"/>
    <cellStyle name="SAPBEXHLevel0X 7" xfId="1298"/>
    <cellStyle name="SAPBEXHLevel0X 7 2" xfId="2882"/>
    <cellStyle name="SAPBEXHLevel0X 7 3" xfId="2883"/>
    <cellStyle name="SAPBEXHLevel0X 7 4" xfId="2884"/>
    <cellStyle name="SAPBEXHLevel0X 7 5" xfId="2885"/>
    <cellStyle name="SAPBEXHLevel0X 8" xfId="1299"/>
    <cellStyle name="SAPBEXHLevel0X 9" xfId="1300"/>
    <cellStyle name="SAPBEXHLevel0X_gxaccion, 68" xfId="1301"/>
    <cellStyle name="SAPBEXHLevel1" xfId="1302"/>
    <cellStyle name="SAPBEXHLevel1 10" xfId="1303"/>
    <cellStyle name="SAPBEXHLevel1 11" xfId="1304"/>
    <cellStyle name="SAPBEXHLevel1 12" xfId="2887"/>
    <cellStyle name="SAPBEXHLevel1 13" xfId="2888"/>
    <cellStyle name="SAPBEXHLevel1 2" xfId="1305"/>
    <cellStyle name="SAPBEXHLevel1 2 2" xfId="1306"/>
    <cellStyle name="SAPBEXHLevel1 2 2 2" xfId="1307"/>
    <cellStyle name="SAPBEXHLevel1 3" xfId="1308"/>
    <cellStyle name="SAPBEXHLevel1 4" xfId="1309"/>
    <cellStyle name="SAPBEXHLevel1 5" xfId="1310"/>
    <cellStyle name="SAPBEXHLevel1 6" xfId="1311"/>
    <cellStyle name="SAPBEXHLevel1 7" xfId="1312"/>
    <cellStyle name="SAPBEXHLevel1 8" xfId="1313"/>
    <cellStyle name="SAPBEXHLevel1 9" xfId="1314"/>
    <cellStyle name="SAPBEXHLevel1_gxaccion, 68" xfId="1315"/>
    <cellStyle name="SAPBEXHLevel1X" xfId="1316"/>
    <cellStyle name="SAPBEXHLevel1X 10" xfId="1317"/>
    <cellStyle name="SAPBEXHLevel1X 11" xfId="1318"/>
    <cellStyle name="SAPBEXHLevel1X 2" xfId="1319"/>
    <cellStyle name="SAPBEXHLevel1X 2 2" xfId="1320"/>
    <cellStyle name="SAPBEXHLevel1X 2 2 2" xfId="1321"/>
    <cellStyle name="SAPBEXHLevel1X 2 3" xfId="2895"/>
    <cellStyle name="SAPBEXHLevel1X 2 4" xfId="2896"/>
    <cellStyle name="SAPBEXHLevel1X 2 5" xfId="2897"/>
    <cellStyle name="SAPBEXHLevel1X 3" xfId="1322"/>
    <cellStyle name="SAPBEXHLevel1X 3 2" xfId="2899"/>
    <cellStyle name="SAPBEXHLevel1X 3 3" xfId="2900"/>
    <cellStyle name="SAPBEXHLevel1X 3 4" xfId="2901"/>
    <cellStyle name="SAPBEXHLevel1X 3 5" xfId="2902"/>
    <cellStyle name="SAPBEXHLevel1X 4" xfId="1323"/>
    <cellStyle name="SAPBEXHLevel1X 4 2" xfId="2904"/>
    <cellStyle name="SAPBEXHLevel1X 4 3" xfId="2905"/>
    <cellStyle name="SAPBEXHLevel1X 4 4" xfId="2906"/>
    <cellStyle name="SAPBEXHLevel1X 4 5" xfId="2907"/>
    <cellStyle name="SAPBEXHLevel1X 5" xfId="1324"/>
    <cellStyle name="SAPBEXHLevel1X 5 2" xfId="2908"/>
    <cellStyle name="SAPBEXHLevel1X 5 3" xfId="2909"/>
    <cellStyle name="SAPBEXHLevel1X 5 4" xfId="2910"/>
    <cellStyle name="SAPBEXHLevel1X 5 5" xfId="2911"/>
    <cellStyle name="SAPBEXHLevel1X 6" xfId="1325"/>
    <cellStyle name="SAPBEXHLevel1X 6 2" xfId="2912"/>
    <cellStyle name="SAPBEXHLevel1X 6 3" xfId="2913"/>
    <cellStyle name="SAPBEXHLevel1X 6 4" xfId="2914"/>
    <cellStyle name="SAPBEXHLevel1X 6 5" xfId="2915"/>
    <cellStyle name="SAPBEXHLevel1X 7" xfId="1326"/>
    <cellStyle name="SAPBEXHLevel1X 7 2" xfId="2917"/>
    <cellStyle name="SAPBEXHLevel1X 7 3" xfId="2918"/>
    <cellStyle name="SAPBEXHLevel1X 7 4" xfId="2919"/>
    <cellStyle name="SAPBEXHLevel1X 7 5" xfId="2920"/>
    <cellStyle name="SAPBEXHLevel1X 8" xfId="1327"/>
    <cellStyle name="SAPBEXHLevel1X 9" xfId="1328"/>
    <cellStyle name="SAPBEXHLevel1X_gxaccion, 68" xfId="1329"/>
    <cellStyle name="SAPBEXHLevel2" xfId="1330"/>
    <cellStyle name="SAPBEXHLevel2 10" xfId="1331"/>
    <cellStyle name="SAPBEXHLevel2 11" xfId="1332"/>
    <cellStyle name="SAPBEXHLevel2 12" xfId="2922"/>
    <cellStyle name="SAPBEXHLevel2 13" xfId="2923"/>
    <cellStyle name="SAPBEXHLevel2 2" xfId="1333"/>
    <cellStyle name="SAPBEXHLevel2 2 2" xfId="1334"/>
    <cellStyle name="SAPBEXHLevel2 2 2 2" xfId="1335"/>
    <cellStyle name="SAPBEXHLevel2 3" xfId="1336"/>
    <cellStyle name="SAPBEXHLevel2 4" xfId="1337"/>
    <cellStyle name="SAPBEXHLevel2 5" xfId="1338"/>
    <cellStyle name="SAPBEXHLevel2 6" xfId="1339"/>
    <cellStyle name="SAPBEXHLevel2 7" xfId="1340"/>
    <cellStyle name="SAPBEXHLevel2 8" xfId="1341"/>
    <cellStyle name="SAPBEXHLevel2 9" xfId="1342"/>
    <cellStyle name="SAPBEXHLevel2_gxaccion, 68" xfId="1343"/>
    <cellStyle name="SAPBEXHLevel2X" xfId="1344"/>
    <cellStyle name="SAPBEXHLevel2X 10" xfId="1345"/>
    <cellStyle name="SAPBEXHLevel2X 11" xfId="1346"/>
    <cellStyle name="SAPBEXHLevel2X 2" xfId="1347"/>
    <cellStyle name="SAPBEXHLevel2X 2 2" xfId="1348"/>
    <cellStyle name="SAPBEXHLevel2X 2 2 2" xfId="1349"/>
    <cellStyle name="SAPBEXHLevel2X 2 3" xfId="2928"/>
    <cellStyle name="SAPBEXHLevel2X 2 4" xfId="2929"/>
    <cellStyle name="SAPBEXHLevel2X 2 5" xfId="2930"/>
    <cellStyle name="SAPBEXHLevel2X 3" xfId="1350"/>
    <cellStyle name="SAPBEXHLevel2X 3 2" xfId="2931"/>
    <cellStyle name="SAPBEXHLevel2X 3 3" xfId="2932"/>
    <cellStyle name="SAPBEXHLevel2X 3 4" xfId="2933"/>
    <cellStyle name="SAPBEXHLevel2X 3 5" xfId="2934"/>
    <cellStyle name="SAPBEXHLevel2X 4" xfId="1351"/>
    <cellStyle name="SAPBEXHLevel2X 4 2" xfId="2936"/>
    <cellStyle name="SAPBEXHLevel2X 4 3" xfId="2937"/>
    <cellStyle name="SAPBEXHLevel2X 4 4" xfId="2938"/>
    <cellStyle name="SAPBEXHLevel2X 4 5" xfId="2939"/>
    <cellStyle name="SAPBEXHLevel2X 5" xfId="1352"/>
    <cellStyle name="SAPBEXHLevel2X 5 2" xfId="2940"/>
    <cellStyle name="SAPBEXHLevel2X 5 3" xfId="2941"/>
    <cellStyle name="SAPBEXHLevel2X 5 4" xfId="2942"/>
    <cellStyle name="SAPBEXHLevel2X 5 5" xfId="2943"/>
    <cellStyle name="SAPBEXHLevel2X 6" xfId="1353"/>
    <cellStyle name="SAPBEXHLevel2X 6 2" xfId="2945"/>
    <cellStyle name="SAPBEXHLevel2X 6 3" xfId="2946"/>
    <cellStyle name="SAPBEXHLevel2X 6 4" xfId="2947"/>
    <cellStyle name="SAPBEXHLevel2X 6 5" xfId="2948"/>
    <cellStyle name="SAPBEXHLevel2X 7" xfId="1354"/>
    <cellStyle name="SAPBEXHLevel2X 7 2" xfId="2949"/>
    <cellStyle name="SAPBEXHLevel2X 7 3" xfId="2950"/>
    <cellStyle name="SAPBEXHLevel2X 7 4" xfId="2951"/>
    <cellStyle name="SAPBEXHLevel2X 7 5" xfId="2952"/>
    <cellStyle name="SAPBEXHLevel2X 8" xfId="1355"/>
    <cellStyle name="SAPBEXHLevel2X 9" xfId="1356"/>
    <cellStyle name="SAPBEXHLevel2X_gxaccion, 68" xfId="1357"/>
    <cellStyle name="SAPBEXHLevel3" xfId="1358"/>
    <cellStyle name="SAPBEXHLevel3 10" xfId="1359"/>
    <cellStyle name="SAPBEXHLevel3 11" xfId="1360"/>
    <cellStyle name="SAPBEXHLevel3 12" xfId="2956"/>
    <cellStyle name="SAPBEXHLevel3 13" xfId="2957"/>
    <cellStyle name="SAPBEXHLevel3 2" xfId="1361"/>
    <cellStyle name="SAPBEXHLevel3 2 2" xfId="1362"/>
    <cellStyle name="SAPBEXHLevel3 2 2 2" xfId="1363"/>
    <cellStyle name="SAPBEXHLevel3 3" xfId="1364"/>
    <cellStyle name="SAPBEXHLevel3 4" xfId="1365"/>
    <cellStyle name="SAPBEXHLevel3 5" xfId="1366"/>
    <cellStyle name="SAPBEXHLevel3 6" xfId="1367"/>
    <cellStyle name="SAPBEXHLevel3 7" xfId="1368"/>
    <cellStyle name="SAPBEXHLevel3 8" xfId="1369"/>
    <cellStyle name="SAPBEXHLevel3 9" xfId="1370"/>
    <cellStyle name="SAPBEXHLevel3_gxaccion, 68" xfId="1371"/>
    <cellStyle name="SAPBEXHLevel3X" xfId="1372"/>
    <cellStyle name="SAPBEXHLevel3X 10" xfId="1373"/>
    <cellStyle name="SAPBEXHLevel3X 11" xfId="1374"/>
    <cellStyle name="SAPBEXHLevel3X 2" xfId="1375"/>
    <cellStyle name="SAPBEXHLevel3X 2 2" xfId="1376"/>
    <cellStyle name="SAPBEXHLevel3X 2 2 2" xfId="1377"/>
    <cellStyle name="SAPBEXHLevel3X 2 3" xfId="2964"/>
    <cellStyle name="SAPBEXHLevel3X 2 4" xfId="2965"/>
    <cellStyle name="SAPBEXHLevel3X 2 5" xfId="2966"/>
    <cellStyle name="SAPBEXHLevel3X 3" xfId="1378"/>
    <cellStyle name="SAPBEXHLevel3X 3 2" xfId="2967"/>
    <cellStyle name="SAPBEXHLevel3X 3 3" xfId="2968"/>
    <cellStyle name="SAPBEXHLevel3X 3 4" xfId="2969"/>
    <cellStyle name="SAPBEXHLevel3X 3 5" xfId="2970"/>
    <cellStyle name="SAPBEXHLevel3X 4" xfId="1379"/>
    <cellStyle name="SAPBEXHLevel3X 4 2" xfId="2971"/>
    <cellStyle name="SAPBEXHLevel3X 4 3" xfId="2972"/>
    <cellStyle name="SAPBEXHLevel3X 4 4" xfId="2973"/>
    <cellStyle name="SAPBEXHLevel3X 4 5" xfId="2974"/>
    <cellStyle name="SAPBEXHLevel3X 5" xfId="1380"/>
    <cellStyle name="SAPBEXHLevel3X 5 2" xfId="2975"/>
    <cellStyle name="SAPBEXHLevel3X 5 3" xfId="2976"/>
    <cellStyle name="SAPBEXHLevel3X 5 4" xfId="2977"/>
    <cellStyle name="SAPBEXHLevel3X 5 5" xfId="2978"/>
    <cellStyle name="SAPBEXHLevel3X 6" xfId="1381"/>
    <cellStyle name="SAPBEXHLevel3X 6 2" xfId="2980"/>
    <cellStyle name="SAPBEXHLevel3X 6 3" xfId="2981"/>
    <cellStyle name="SAPBEXHLevel3X 6 4" xfId="2982"/>
    <cellStyle name="SAPBEXHLevel3X 6 5" xfId="2983"/>
    <cellStyle name="SAPBEXHLevel3X 7" xfId="1382"/>
    <cellStyle name="SAPBEXHLevel3X 7 2" xfId="2984"/>
    <cellStyle name="SAPBEXHLevel3X 7 3" xfId="2985"/>
    <cellStyle name="SAPBEXHLevel3X 7 4" xfId="2986"/>
    <cellStyle name="SAPBEXHLevel3X 7 5" xfId="2987"/>
    <cellStyle name="SAPBEXHLevel3X 8" xfId="1383"/>
    <cellStyle name="SAPBEXHLevel3X 9" xfId="1384"/>
    <cellStyle name="SAPBEXHLevel3X_gxaccion, 68" xfId="1385"/>
    <cellStyle name="SAPBEXinputData" xfId="1386"/>
    <cellStyle name="SAPBEXinputData 10" xfId="1387"/>
    <cellStyle name="SAPBEXinputData 11" xfId="1388"/>
    <cellStyle name="SAPBEXinputData 2" xfId="1389"/>
    <cellStyle name="SAPBEXinputData 2 2" xfId="1390"/>
    <cellStyle name="SAPBEXinputData 2 2 2" xfId="1391"/>
    <cellStyle name="SAPBEXinputData 2 3" xfId="2991"/>
    <cellStyle name="SAPBEXinputData 2 4" xfId="2992"/>
    <cellStyle name="SAPBEXinputData 2 5" xfId="2993"/>
    <cellStyle name="SAPBEXinputData 3" xfId="1392"/>
    <cellStyle name="SAPBEXinputData 3 2" xfId="2994"/>
    <cellStyle name="SAPBEXinputData 3 3" xfId="2995"/>
    <cellStyle name="SAPBEXinputData 3 4" xfId="2996"/>
    <cellStyle name="SAPBEXinputData 3 5" xfId="2997"/>
    <cellStyle name="SAPBEXinputData 4" xfId="1393"/>
    <cellStyle name="SAPBEXinputData 4 2" xfId="2999"/>
    <cellStyle name="SAPBEXinputData 4 3" xfId="3000"/>
    <cellStyle name="SAPBEXinputData 4 4" xfId="3001"/>
    <cellStyle name="SAPBEXinputData 4 5" xfId="3002"/>
    <cellStyle name="SAPBEXinputData 5" xfId="1394"/>
    <cellStyle name="SAPBEXinputData 5 2" xfId="3003"/>
    <cellStyle name="SAPBEXinputData 5 3" xfId="3004"/>
    <cellStyle name="SAPBEXinputData 5 4" xfId="3005"/>
    <cellStyle name="SAPBEXinputData 5 5" xfId="3006"/>
    <cellStyle name="SAPBEXinputData 6" xfId="1395"/>
    <cellStyle name="SAPBEXinputData 6 2" xfId="3008"/>
    <cellStyle name="SAPBEXinputData 6 3" xfId="3009"/>
    <cellStyle name="SAPBEXinputData 6 4" xfId="3010"/>
    <cellStyle name="SAPBEXinputData 6 5" xfId="3011"/>
    <cellStyle name="SAPBEXinputData 7" xfId="1396"/>
    <cellStyle name="SAPBEXinputData 7 2" xfId="3012"/>
    <cellStyle name="SAPBEXinputData 7 3" xfId="3013"/>
    <cellStyle name="SAPBEXinputData 7 4" xfId="3014"/>
    <cellStyle name="SAPBEXinputData 7 5" xfId="3015"/>
    <cellStyle name="SAPBEXinputData 8" xfId="1397"/>
    <cellStyle name="SAPBEXinputData 9" xfId="1398"/>
    <cellStyle name="SAPBEXinputData_gxaccion, 68" xfId="1399"/>
    <cellStyle name="SAPBEXItemHeader" xfId="1400"/>
    <cellStyle name="SAPBEXresData" xfId="1401"/>
    <cellStyle name="SAPBEXresData 10" xfId="1402"/>
    <cellStyle name="SAPBEXresData 11" xfId="1403"/>
    <cellStyle name="SAPBEXresData 2" xfId="1404"/>
    <cellStyle name="SAPBEXresData 2 2" xfId="1405"/>
    <cellStyle name="SAPBEXresData 2 2 2" xfId="1406"/>
    <cellStyle name="SAPBEXresData 3" xfId="1407"/>
    <cellStyle name="SAPBEXresData 4" xfId="1408"/>
    <cellStyle name="SAPBEXresData 5" xfId="1409"/>
    <cellStyle name="SAPBEXresData 6" xfId="1410"/>
    <cellStyle name="SAPBEXresData 7" xfId="1411"/>
    <cellStyle name="SAPBEXresData 8" xfId="1412"/>
    <cellStyle name="SAPBEXresData 9" xfId="1413"/>
    <cellStyle name="SAPBEXresData_valor justo.junio2010" xfId="1414"/>
    <cellStyle name="SAPBEXresDataEmph" xfId="1415"/>
    <cellStyle name="SAPBEXresDataEmph 10" xfId="1416"/>
    <cellStyle name="SAPBEXresDataEmph 11" xfId="1417"/>
    <cellStyle name="SAPBEXresDataEmph 2" xfId="1418"/>
    <cellStyle name="SAPBEXresDataEmph 2 2" xfId="1419"/>
    <cellStyle name="SAPBEXresDataEmph 2 2 2" xfId="1420"/>
    <cellStyle name="SAPBEXresDataEmph 3" xfId="1421"/>
    <cellStyle name="SAPBEXresDataEmph 4" xfId="1422"/>
    <cellStyle name="SAPBEXresDataEmph 5" xfId="1423"/>
    <cellStyle name="SAPBEXresDataEmph 6" xfId="1424"/>
    <cellStyle name="SAPBEXresDataEmph 7" xfId="1425"/>
    <cellStyle name="SAPBEXresDataEmph 8" xfId="1426"/>
    <cellStyle name="SAPBEXresDataEmph 9" xfId="1427"/>
    <cellStyle name="SAPBEXresDataEmph_valor justo.junio2010" xfId="1428"/>
    <cellStyle name="SAPBEXresItem" xfId="1429"/>
    <cellStyle name="SAPBEXresItem 10" xfId="1430"/>
    <cellStyle name="SAPBEXresItem 11" xfId="1431"/>
    <cellStyle name="SAPBEXresItem 2" xfId="1432"/>
    <cellStyle name="SAPBEXresItem 2 2" xfId="1433"/>
    <cellStyle name="SAPBEXresItem 2 2 2" xfId="1434"/>
    <cellStyle name="SAPBEXresItem 3" xfId="1435"/>
    <cellStyle name="SAPBEXresItem 4" xfId="1436"/>
    <cellStyle name="SAPBEXresItem 5" xfId="1437"/>
    <cellStyle name="SAPBEXresItem 6" xfId="1438"/>
    <cellStyle name="SAPBEXresItem 7" xfId="1439"/>
    <cellStyle name="SAPBEXresItem 8" xfId="1440"/>
    <cellStyle name="SAPBEXresItem 9" xfId="1441"/>
    <cellStyle name="SAPBEXresItem_valor justo.junio2010" xfId="1442"/>
    <cellStyle name="SAPBEXresItemX" xfId="1443"/>
    <cellStyle name="SAPBEXresItemX 10" xfId="1444"/>
    <cellStyle name="SAPBEXresItemX 11" xfId="1445"/>
    <cellStyle name="SAPBEXresItemX 2" xfId="1446"/>
    <cellStyle name="SAPBEXresItemX 2 2" xfId="1447"/>
    <cellStyle name="SAPBEXresItemX 2 2 2" xfId="1448"/>
    <cellStyle name="SAPBEXresItemX 3" xfId="1449"/>
    <cellStyle name="SAPBEXresItemX 4" xfId="1450"/>
    <cellStyle name="SAPBEXresItemX 5" xfId="1451"/>
    <cellStyle name="SAPBEXresItemX 6" xfId="1452"/>
    <cellStyle name="SAPBEXresItemX 7" xfId="1453"/>
    <cellStyle name="SAPBEXresItemX 8" xfId="1454"/>
    <cellStyle name="SAPBEXresItemX 9" xfId="1455"/>
    <cellStyle name="SAPBEXresItemX_valor justo.junio2010" xfId="1456"/>
    <cellStyle name="SAPBEXstdData" xfId="1457"/>
    <cellStyle name="SAPBEXstdData 10" xfId="1458"/>
    <cellStyle name="SAPBEXstdData 11" xfId="1459"/>
    <cellStyle name="SAPBEXstdData 12" xfId="3039"/>
    <cellStyle name="SAPBEXstdData 13" xfId="3040"/>
    <cellStyle name="SAPBEXstdData 14" xfId="3041"/>
    <cellStyle name="SAPBEXstdData 15" xfId="3042"/>
    <cellStyle name="SAPBEXstdData 16" xfId="3043"/>
    <cellStyle name="SAPBEXstdData 2" xfId="1460"/>
    <cellStyle name="SAPBEXstdData 2 2" xfId="1461"/>
    <cellStyle name="SAPBEXstdData 2 2 2" xfId="1462"/>
    <cellStyle name="SAPBEXstdData 3" xfId="1463"/>
    <cellStyle name="SAPBEXstdData 4" xfId="1464"/>
    <cellStyle name="SAPBEXstdData 5" xfId="1465"/>
    <cellStyle name="SAPBEXstdData 6" xfId="1466"/>
    <cellStyle name="SAPBEXstdData 7" xfId="1467"/>
    <cellStyle name="SAPBEXstdData 8" xfId="1468"/>
    <cellStyle name="SAPBEXstdData 9" xfId="1469"/>
    <cellStyle name="SAPBEXstdData_gxaccion, 68" xfId="1470"/>
    <cellStyle name="SAPBEXstdDataEmph" xfId="1471"/>
    <cellStyle name="SAPBEXstdDataEmph 10" xfId="1472"/>
    <cellStyle name="SAPBEXstdDataEmph 11" xfId="1473"/>
    <cellStyle name="SAPBEXstdDataEmph 2" xfId="1474"/>
    <cellStyle name="SAPBEXstdDataEmph 2 2" xfId="1475"/>
    <cellStyle name="SAPBEXstdDataEmph 2 2 2" xfId="1476"/>
    <cellStyle name="SAPBEXstdDataEmph 3" xfId="1477"/>
    <cellStyle name="SAPBEXstdDataEmph 4" xfId="1478"/>
    <cellStyle name="SAPBEXstdDataEmph 5" xfId="1479"/>
    <cellStyle name="SAPBEXstdDataEmph 6" xfId="1480"/>
    <cellStyle name="SAPBEXstdDataEmph 7" xfId="1481"/>
    <cellStyle name="SAPBEXstdDataEmph 8" xfId="1482"/>
    <cellStyle name="SAPBEXstdDataEmph 9" xfId="1483"/>
    <cellStyle name="SAPBEXstdDataEmph_valor justo.junio2010" xfId="1484"/>
    <cellStyle name="SAPBEXstdItem" xfId="1485"/>
    <cellStyle name="SAPBEXstdItem 10" xfId="1486"/>
    <cellStyle name="SAPBEXstdItem 10 10" xfId="3775"/>
    <cellStyle name="SAPBEXstdItem 10 11" xfId="3844"/>
    <cellStyle name="SAPBEXstdItem 10 12" xfId="3909"/>
    <cellStyle name="SAPBEXstdItem 10 13" xfId="3969"/>
    <cellStyle name="SAPBEXstdItem 10 14" xfId="4026"/>
    <cellStyle name="SAPBEXstdItem 10 15" xfId="4080"/>
    <cellStyle name="SAPBEXstdItem 10 2" xfId="3055"/>
    <cellStyle name="SAPBEXstdItem 10 3" xfId="3439"/>
    <cellStyle name="SAPBEXstdItem 10 4" xfId="3052"/>
    <cellStyle name="SAPBEXstdItem 10 5" xfId="3485"/>
    <cellStyle name="SAPBEXstdItem 10 6" xfId="3172"/>
    <cellStyle name="SAPBEXstdItem 10 7" xfId="3552"/>
    <cellStyle name="SAPBEXstdItem 10 8" xfId="3629"/>
    <cellStyle name="SAPBEXstdItem 10 9" xfId="3703"/>
    <cellStyle name="SAPBEXstdItem 11" xfId="1487"/>
    <cellStyle name="SAPBEXstdItem 11 10" xfId="3776"/>
    <cellStyle name="SAPBEXstdItem 11 11" xfId="3845"/>
    <cellStyle name="SAPBEXstdItem 11 12" xfId="3910"/>
    <cellStyle name="SAPBEXstdItem 11 13" xfId="3970"/>
    <cellStyle name="SAPBEXstdItem 11 14" xfId="4027"/>
    <cellStyle name="SAPBEXstdItem 11 15" xfId="4081"/>
    <cellStyle name="SAPBEXstdItem 11 2" xfId="3056"/>
    <cellStyle name="SAPBEXstdItem 11 3" xfId="3440"/>
    <cellStyle name="SAPBEXstdItem 11 4" xfId="3053"/>
    <cellStyle name="SAPBEXstdItem 11 5" xfId="3486"/>
    <cellStyle name="SAPBEXstdItem 11 6" xfId="3173"/>
    <cellStyle name="SAPBEXstdItem 11 7" xfId="3553"/>
    <cellStyle name="SAPBEXstdItem 11 8" xfId="3630"/>
    <cellStyle name="SAPBEXstdItem 11 9" xfId="3704"/>
    <cellStyle name="SAPBEXstdItem 12" xfId="3057"/>
    <cellStyle name="SAPBEXstdItem 13" xfId="3058"/>
    <cellStyle name="SAPBEXstdItem 2" xfId="1488"/>
    <cellStyle name="SAPBEXstdItem 2 2" xfId="1489"/>
    <cellStyle name="SAPBEXstdItem 2 2 2" xfId="1490"/>
    <cellStyle name="SAPBEXstdItem 3" xfId="1491"/>
    <cellStyle name="SAPBEXstdItem 4" xfId="1492"/>
    <cellStyle name="SAPBEXstdItem 5" xfId="1493"/>
    <cellStyle name="SAPBEXstdItem 6" xfId="1494"/>
    <cellStyle name="SAPBEXstdItem 7" xfId="1495"/>
    <cellStyle name="SAPBEXstdItem 7 10" xfId="3784"/>
    <cellStyle name="SAPBEXstdItem 7 11" xfId="3853"/>
    <cellStyle name="SAPBEXstdItem 7 12" xfId="3918"/>
    <cellStyle name="SAPBEXstdItem 7 13" xfId="3978"/>
    <cellStyle name="SAPBEXstdItem 7 14" xfId="4035"/>
    <cellStyle name="SAPBEXstdItem 7 15" xfId="4089"/>
    <cellStyle name="SAPBEXstdItem 7 2" xfId="3063"/>
    <cellStyle name="SAPBEXstdItem 7 3" xfId="3442"/>
    <cellStyle name="SAPBEXstdItem 7 4" xfId="3062"/>
    <cellStyle name="SAPBEXstdItem 7 5" xfId="3492"/>
    <cellStyle name="SAPBEXstdItem 7 6" xfId="3196"/>
    <cellStyle name="SAPBEXstdItem 7 7" xfId="3562"/>
    <cellStyle name="SAPBEXstdItem 7 8" xfId="3639"/>
    <cellStyle name="SAPBEXstdItem 7 9" xfId="3712"/>
    <cellStyle name="SAPBEXstdItem 8" xfId="1496"/>
    <cellStyle name="SAPBEXstdItem 8 10" xfId="3786"/>
    <cellStyle name="SAPBEXstdItem 8 11" xfId="3855"/>
    <cellStyle name="SAPBEXstdItem 8 12" xfId="3920"/>
    <cellStyle name="SAPBEXstdItem 8 13" xfId="3980"/>
    <cellStyle name="SAPBEXstdItem 8 14" xfId="4037"/>
    <cellStyle name="SAPBEXstdItem 8 15" xfId="4091"/>
    <cellStyle name="SAPBEXstdItem 8 2" xfId="3064"/>
    <cellStyle name="SAPBEXstdItem 8 3" xfId="3443"/>
    <cellStyle name="SAPBEXstdItem 8 4" xfId="3066"/>
    <cellStyle name="SAPBEXstdItem 8 5" xfId="3493"/>
    <cellStyle name="SAPBEXstdItem 8 6" xfId="3207"/>
    <cellStyle name="SAPBEXstdItem 8 7" xfId="3564"/>
    <cellStyle name="SAPBEXstdItem 8 8" xfId="3641"/>
    <cellStyle name="SAPBEXstdItem 8 9" xfId="3714"/>
    <cellStyle name="SAPBEXstdItem 9" xfId="1497"/>
    <cellStyle name="SAPBEXstdItem 9 10" xfId="3787"/>
    <cellStyle name="SAPBEXstdItem 9 11" xfId="3856"/>
    <cellStyle name="SAPBEXstdItem 9 12" xfId="3921"/>
    <cellStyle name="SAPBEXstdItem 9 13" xfId="3981"/>
    <cellStyle name="SAPBEXstdItem 9 14" xfId="4038"/>
    <cellStyle name="SAPBEXstdItem 9 15" xfId="4092"/>
    <cellStyle name="SAPBEXstdItem 9 2" xfId="3065"/>
    <cellStyle name="SAPBEXstdItem 9 3" xfId="3444"/>
    <cellStyle name="SAPBEXstdItem 9 4" xfId="3067"/>
    <cellStyle name="SAPBEXstdItem 9 5" xfId="3494"/>
    <cellStyle name="SAPBEXstdItem 9 6" xfId="3208"/>
    <cellStyle name="SAPBEXstdItem 9 7" xfId="3565"/>
    <cellStyle name="SAPBEXstdItem 9 8" xfId="3642"/>
    <cellStyle name="SAPBEXstdItem 9 9" xfId="3715"/>
    <cellStyle name="SAPBEXstdItem_gxaccion, 68" xfId="1498"/>
    <cellStyle name="SAPBEXstdItemX" xfId="1499"/>
    <cellStyle name="SAPBEXstdItemX 10" xfId="1500"/>
    <cellStyle name="SAPBEXstdItemX 11" xfId="1501"/>
    <cellStyle name="SAPBEXstdItemX 2" xfId="1502"/>
    <cellStyle name="SAPBEXstdItemX 2 2" xfId="1503"/>
    <cellStyle name="SAPBEXstdItemX 2 2 2" xfId="1504"/>
    <cellStyle name="SAPBEXstdItemX 3" xfId="1505"/>
    <cellStyle name="SAPBEXstdItemX 4" xfId="1506"/>
    <cellStyle name="SAPBEXstdItemX 5" xfId="1507"/>
    <cellStyle name="SAPBEXstdItemX 6" xfId="1508"/>
    <cellStyle name="SAPBEXstdItemX 7" xfId="1509"/>
    <cellStyle name="SAPBEXstdItemX 8" xfId="1510"/>
    <cellStyle name="SAPBEXstdItemX 9" xfId="1511"/>
    <cellStyle name="SAPBEXstdItemX_valor justo.junio2010" xfId="1512"/>
    <cellStyle name="SAPBEXtitle" xfId="1513"/>
    <cellStyle name="SAPBEXtitle 10" xfId="1514"/>
    <cellStyle name="SAPBEXtitle 11" xfId="1515"/>
    <cellStyle name="SAPBEXtitle 2" xfId="1516"/>
    <cellStyle name="SAPBEXtitle 2 2" xfId="1517"/>
    <cellStyle name="SAPBEXtitle 2 2 2" xfId="1518"/>
    <cellStyle name="SAPBEXtitle 3" xfId="1519"/>
    <cellStyle name="SAPBEXtitle 4" xfId="1520"/>
    <cellStyle name="SAPBEXtitle 5" xfId="1521"/>
    <cellStyle name="SAPBEXtitle 6" xfId="1522"/>
    <cellStyle name="SAPBEXtitle 7" xfId="1523"/>
    <cellStyle name="SAPBEXtitle 8" xfId="1524"/>
    <cellStyle name="SAPBEXtitle 9" xfId="1525"/>
    <cellStyle name="SAPBEXunassignedItem" xfId="1526"/>
    <cellStyle name="SAPBEXunassignedItem 2" xfId="1527"/>
    <cellStyle name="SAPBEXunassignedItem 3" xfId="1528"/>
    <cellStyle name="SAPBEXunassignedItem 4" xfId="1529"/>
    <cellStyle name="SAPBEXunassignedItem 5" xfId="1530"/>
    <cellStyle name="SAPBEXunassignedItem 6" xfId="3083"/>
    <cellStyle name="SAPBEXunassignedItem 7" xfId="3084"/>
    <cellStyle name="SAPBEXundefined" xfId="1531"/>
    <cellStyle name="SAPBEXundefined 10" xfId="1532"/>
    <cellStyle name="SAPBEXundefined 11" xfId="1533"/>
    <cellStyle name="SAPBEXundefined 2" xfId="1534"/>
    <cellStyle name="SAPBEXundefined 2 2" xfId="1535"/>
    <cellStyle name="SAPBEXundefined 2 2 2" xfId="1536"/>
    <cellStyle name="SAPBEXundefined 3" xfId="1537"/>
    <cellStyle name="SAPBEXundefined 4" xfId="1538"/>
    <cellStyle name="SAPBEXundefined 5" xfId="1539"/>
    <cellStyle name="SAPBEXundefined 6" xfId="1540"/>
    <cellStyle name="SAPBEXundefined 7" xfId="1541"/>
    <cellStyle name="SAPBEXundefined 8" xfId="1542"/>
    <cellStyle name="SAPBEXundefined 9" xfId="1543"/>
    <cellStyle name="SAPBEXundefined_valor justo.junio2010" xfId="1544"/>
    <cellStyle name="Sheet Title" xfId="1545"/>
    <cellStyle name="Suma" xfId="1546"/>
    <cellStyle name="Tekst obja?nienia" xfId="1547"/>
    <cellStyle name="Tekst objaśnienia" xfId="1548"/>
    <cellStyle name="Tekst ostrze?enia" xfId="1549"/>
    <cellStyle name="Tekst ostrzeżenia" xfId="1550"/>
    <cellStyle name="Texto de advertencia" xfId="1551" builtinId="11" customBuiltin="1"/>
    <cellStyle name="Texto de advertencia 10 2" xfId="3091"/>
    <cellStyle name="Texto de advertencia 10 3" xfId="3092"/>
    <cellStyle name="Texto de advertencia 10 4" xfId="3093"/>
    <cellStyle name="Texto de advertencia 10 5" xfId="3094"/>
    <cellStyle name="Texto de advertencia 2" xfId="1552"/>
    <cellStyle name="Texto de advertencia 2 10" xfId="3526"/>
    <cellStyle name="Texto de advertencia 2 11" xfId="3603"/>
    <cellStyle name="Texto de advertencia 2 12" xfId="3680"/>
    <cellStyle name="Texto de advertencia 2 13" xfId="3752"/>
    <cellStyle name="Texto de advertencia 2 14" xfId="3822"/>
    <cellStyle name="Texto de advertencia 2 15" xfId="3887"/>
    <cellStyle name="Texto de advertencia 2 16" xfId="3951"/>
    <cellStyle name="Texto de advertencia 2 17" xfId="4008"/>
    <cellStyle name="Texto de advertencia 2 18" xfId="4065"/>
    <cellStyle name="Texto de advertencia 2 19" xfId="4113"/>
    <cellStyle name="Texto de advertencia 2 2" xfId="1553"/>
    <cellStyle name="Texto de advertencia 2 20" xfId="4153"/>
    <cellStyle name="Texto de advertencia 2 3" xfId="1554"/>
    <cellStyle name="Texto de advertencia 2 4" xfId="1555"/>
    <cellStyle name="Texto de advertencia 2 5" xfId="1556"/>
    <cellStyle name="Texto de advertencia 2 6" xfId="1557"/>
    <cellStyle name="Texto de advertencia 2 7" xfId="3095"/>
    <cellStyle name="Texto de advertencia 2 8" xfId="3465"/>
    <cellStyle name="Texto de advertencia 2 9" xfId="3105"/>
    <cellStyle name="Texto de advertencia 3" xfId="1558"/>
    <cellStyle name="Texto de advertencia 3 10" xfId="3607"/>
    <cellStyle name="Texto de advertencia 3 11" xfId="3684"/>
    <cellStyle name="Texto de advertencia 3 12" xfId="3756"/>
    <cellStyle name="Texto de advertencia 3 13" xfId="3825"/>
    <cellStyle name="Texto de advertencia 3 14" xfId="3890"/>
    <cellStyle name="Texto de advertencia 3 15" xfId="3954"/>
    <cellStyle name="Texto de advertencia 3 16" xfId="4011"/>
    <cellStyle name="Texto de advertencia 3 17" xfId="4068"/>
    <cellStyle name="Texto de advertencia 3 18" xfId="4116"/>
    <cellStyle name="Texto de advertencia 3 19" xfId="4154"/>
    <cellStyle name="Texto de advertencia 3 2" xfId="1559"/>
    <cellStyle name="Texto de advertencia 3 3" xfId="1560"/>
    <cellStyle name="Texto de advertencia 3 4" xfId="1561"/>
    <cellStyle name="Texto de advertencia 3 5" xfId="1562"/>
    <cellStyle name="Texto de advertencia 3 6" xfId="3099"/>
    <cellStyle name="Texto de advertencia 3 7" xfId="3469"/>
    <cellStyle name="Texto de advertencia 3 8" xfId="3120"/>
    <cellStyle name="Texto de advertencia 3 9" xfId="3530"/>
    <cellStyle name="Texto de advertencia 4" xfId="1563"/>
    <cellStyle name="Texto de advertencia 4 10" xfId="3610"/>
    <cellStyle name="Texto de advertencia 4 11" xfId="3687"/>
    <cellStyle name="Texto de advertencia 4 12" xfId="3759"/>
    <cellStyle name="Texto de advertencia 4 13" xfId="3828"/>
    <cellStyle name="Texto de advertencia 4 14" xfId="3893"/>
    <cellStyle name="Texto de advertencia 4 15" xfId="3956"/>
    <cellStyle name="Texto de advertencia 4 16" xfId="4013"/>
    <cellStyle name="Texto de advertencia 4 17" xfId="4070"/>
    <cellStyle name="Texto de advertencia 4 18" xfId="4118"/>
    <cellStyle name="Texto de advertencia 4 19" xfId="4155"/>
    <cellStyle name="Texto de advertencia 4 2" xfId="1564"/>
    <cellStyle name="Texto de advertencia 4 3" xfId="1565"/>
    <cellStyle name="Texto de advertencia 4 4" xfId="1566"/>
    <cellStyle name="Texto de advertencia 4 5" xfId="1567"/>
    <cellStyle name="Texto de advertencia 4 6" xfId="3101"/>
    <cellStyle name="Texto de advertencia 4 7" xfId="3472"/>
    <cellStyle name="Texto de advertencia 4 8" xfId="3136"/>
    <cellStyle name="Texto de advertencia 4 9" xfId="3533"/>
    <cellStyle name="Texto de advertencia 5" xfId="1568"/>
    <cellStyle name="Texto de advertencia 5 10" xfId="3613"/>
    <cellStyle name="Texto de advertencia 5 11" xfId="3690"/>
    <cellStyle name="Texto de advertencia 5 12" xfId="3762"/>
    <cellStyle name="Texto de advertencia 5 13" xfId="3831"/>
    <cellStyle name="Texto de advertencia 5 14" xfId="3896"/>
    <cellStyle name="Texto de advertencia 5 15" xfId="3958"/>
    <cellStyle name="Texto de advertencia 5 16" xfId="4015"/>
    <cellStyle name="Texto de advertencia 5 17" xfId="4071"/>
    <cellStyle name="Texto de advertencia 5 18" xfId="4119"/>
    <cellStyle name="Texto de advertencia 5 19" xfId="4156"/>
    <cellStyle name="Texto de advertencia 5 2" xfId="1569"/>
    <cellStyle name="Texto de advertencia 5 3" xfId="1570"/>
    <cellStyle name="Texto de advertencia 5 4" xfId="1571"/>
    <cellStyle name="Texto de advertencia 5 5" xfId="1572"/>
    <cellStyle name="Texto de advertencia 5 6" xfId="3104"/>
    <cellStyle name="Texto de advertencia 5 7" xfId="3475"/>
    <cellStyle name="Texto de advertencia 5 8" xfId="3139"/>
    <cellStyle name="Texto de advertencia 5 9" xfId="3536"/>
    <cellStyle name="Texto de advertencia 6" xfId="1573"/>
    <cellStyle name="Texto de advertencia 6 2" xfId="1574"/>
    <cellStyle name="Texto de advertencia 6 3" xfId="3108"/>
    <cellStyle name="Texto de advertencia 6 4" xfId="3109"/>
    <cellStyle name="Texto de advertencia 6 5" xfId="3110"/>
    <cellStyle name="Texto de advertencia 7" xfId="1575"/>
    <cellStyle name="Texto de advertencia 7 2" xfId="3112"/>
    <cellStyle name="Texto de advertencia 7 3" xfId="3113"/>
    <cellStyle name="Texto de advertencia 7 4" xfId="3114"/>
    <cellStyle name="Texto de advertencia 7 5" xfId="3115"/>
    <cellStyle name="Texto de advertencia 8" xfId="1576"/>
    <cellStyle name="Texto de advertencia 8 2" xfId="3116"/>
    <cellStyle name="Texto de advertencia 8 3" xfId="3117"/>
    <cellStyle name="Texto de advertencia 8 4" xfId="3118"/>
    <cellStyle name="Texto de advertencia 8 5" xfId="3119"/>
    <cellStyle name="Texto de advertencia 9" xfId="1577"/>
    <cellStyle name="Texto de advertencia 9 2" xfId="3121"/>
    <cellStyle name="Texto de advertencia 9 3" xfId="3122"/>
    <cellStyle name="Texto de advertencia 9 4" xfId="3123"/>
    <cellStyle name="Texto de advertencia 9 5" xfId="3124"/>
    <cellStyle name="Texto explicativo" xfId="1578" builtinId="53" customBuiltin="1"/>
    <cellStyle name="Texto explicativo 2" xfId="3125"/>
    <cellStyle name="Texto explicativo 2 2" xfId="1579"/>
    <cellStyle name="Texto explicativo 3" xfId="3127"/>
    <cellStyle name="Texto explicativo 4" xfId="3128"/>
    <cellStyle name="Texto explicativo 5" xfId="3129"/>
    <cellStyle name="Title" xfId="1580"/>
    <cellStyle name="Título" xfId="1581" builtinId="15" customBuiltin="1"/>
    <cellStyle name="Título 1 10 2" xfId="3131"/>
    <cellStyle name="Título 1 10 3" xfId="3132"/>
    <cellStyle name="Título 1 10 4" xfId="3133"/>
    <cellStyle name="Título 1 10 5" xfId="3134"/>
    <cellStyle name="Título 1 2" xfId="1583"/>
    <cellStyle name="Título 1 2 2" xfId="1584"/>
    <cellStyle name="Título 1 2 3" xfId="1585"/>
    <cellStyle name="Título 1 2 4" xfId="1586"/>
    <cellStyle name="Título 1 2 5" xfId="1587"/>
    <cellStyle name="Título 1 2 6" xfId="1588"/>
    <cellStyle name="Título 1 3" xfId="1589"/>
    <cellStyle name="Título 1 3 2" xfId="1590"/>
    <cellStyle name="Título 1 3 3" xfId="1591"/>
    <cellStyle name="Título 1 3 4" xfId="1592"/>
    <cellStyle name="Título 1 3 5" xfId="1593"/>
    <cellStyle name="Título 1 4" xfId="1594"/>
    <cellStyle name="Título 1 4 2" xfId="1595"/>
    <cellStyle name="Título 1 4 3" xfId="1596"/>
    <cellStyle name="Título 1 4 4" xfId="1597"/>
    <cellStyle name="Título 1 4 5" xfId="1598"/>
    <cellStyle name="Título 1 5" xfId="1599"/>
    <cellStyle name="Título 1 5 2" xfId="1600"/>
    <cellStyle name="Título 1 5 3" xfId="1601"/>
    <cellStyle name="Título 1 5 4" xfId="1602"/>
    <cellStyle name="Título 1 5 5" xfId="1603"/>
    <cellStyle name="Título 1 6" xfId="1604"/>
    <cellStyle name="Título 1 6 2" xfId="3146"/>
    <cellStyle name="Título 1 6 3" xfId="3147"/>
    <cellStyle name="Título 1 6 4" xfId="3148"/>
    <cellStyle name="Título 1 6 5" xfId="3149"/>
    <cellStyle name="Título 1 7" xfId="1605"/>
    <cellStyle name="Título 1 7 2" xfId="3151"/>
    <cellStyle name="Título 1 7 3" xfId="3152"/>
    <cellStyle name="Título 1 7 4" xfId="3153"/>
    <cellStyle name="Título 1 7 5" xfId="3154"/>
    <cellStyle name="Título 1 8" xfId="1606"/>
    <cellStyle name="Título 1 8 2" xfId="3155"/>
    <cellStyle name="Título 1 8 3" xfId="3156"/>
    <cellStyle name="Título 1 8 4" xfId="3157"/>
    <cellStyle name="Título 1 8 5" xfId="3158"/>
    <cellStyle name="Título 1 9" xfId="1607"/>
    <cellStyle name="Título 1 9 2" xfId="3160"/>
    <cellStyle name="Título 1 9 3" xfId="3161"/>
    <cellStyle name="Título 1 9 4" xfId="3162"/>
    <cellStyle name="Título 1 9 5" xfId="3163"/>
    <cellStyle name="Título 10" xfId="3782"/>
    <cellStyle name="Título 11" xfId="3851"/>
    <cellStyle name="Título 12" xfId="3916"/>
    <cellStyle name="Título 13" xfId="3976"/>
    <cellStyle name="Título 14" xfId="4033"/>
    <cellStyle name="Título 15" xfId="4087"/>
    <cellStyle name="Título 16" xfId="4133"/>
    <cellStyle name="Título 17" xfId="4166"/>
    <cellStyle name="Título 2" xfId="1608" builtinId="17" customBuiltin="1"/>
    <cellStyle name="Título 2 10 2" xfId="3164"/>
    <cellStyle name="Título 2 10 3" xfId="3165"/>
    <cellStyle name="Título 2 10 4" xfId="3166"/>
    <cellStyle name="Título 2 10 5" xfId="3167"/>
    <cellStyle name="Título 2 2" xfId="1609"/>
    <cellStyle name="Título 2 2 10" xfId="3592"/>
    <cellStyle name="Título 2 2 11" xfId="3669"/>
    <cellStyle name="Título 2 2 12" xfId="3742"/>
    <cellStyle name="Título 2 2 13" xfId="3814"/>
    <cellStyle name="Título 2 2 14" xfId="3879"/>
    <cellStyle name="Título 2 2 15" xfId="3944"/>
    <cellStyle name="Título 2 2 16" xfId="4001"/>
    <cellStyle name="Título 2 2 17" xfId="4058"/>
    <cellStyle name="Título 2 2 18" xfId="4106"/>
    <cellStyle name="Título 2 2 19" xfId="4149"/>
    <cellStyle name="Título 2 2 2" xfId="1610"/>
    <cellStyle name="Título 2 2 20" xfId="4174"/>
    <cellStyle name="Título 2 2 3" xfId="1611"/>
    <cellStyle name="Título 2 2 4" xfId="1612"/>
    <cellStyle name="Título 2 2 5" xfId="1613"/>
    <cellStyle name="Título 2 2 6" xfId="1614"/>
    <cellStyle name="Título 2 2 7" xfId="3168"/>
    <cellStyle name="Título 2 2 8" xfId="3515"/>
    <cellStyle name="Título 2 2 9" xfId="3273"/>
    <cellStyle name="Título 2 3" xfId="1615"/>
    <cellStyle name="Título 2 3 10" xfId="3743"/>
    <cellStyle name="Título 2 3 11" xfId="3815"/>
    <cellStyle name="Título 2 3 12" xfId="3880"/>
    <cellStyle name="Título 2 3 13" xfId="3945"/>
    <cellStyle name="Título 2 3 14" xfId="4002"/>
    <cellStyle name="Título 2 3 15" xfId="4059"/>
    <cellStyle name="Título 2 3 16" xfId="4107"/>
    <cellStyle name="Título 2 3 17" xfId="4150"/>
    <cellStyle name="Título 2 3 18" xfId="4175"/>
    <cellStyle name="Título 2 3 19" xfId="4194"/>
    <cellStyle name="Título 2 3 2" xfId="1616"/>
    <cellStyle name="Título 2 3 3" xfId="1617"/>
    <cellStyle name="Título 2 3 4" xfId="1618"/>
    <cellStyle name="Título 2 3 5" xfId="1619"/>
    <cellStyle name="Título 2 3 6" xfId="3174"/>
    <cellStyle name="Título 2 3 7" xfId="3517"/>
    <cellStyle name="Título 2 3 8" xfId="3594"/>
    <cellStyle name="Título 2 3 9" xfId="3671"/>
    <cellStyle name="Título 2 4" xfId="1620"/>
    <cellStyle name="Título 2 4 10" xfId="3747"/>
    <cellStyle name="Título 2 4 11" xfId="3818"/>
    <cellStyle name="Título 2 4 12" xfId="3883"/>
    <cellStyle name="Título 2 4 13" xfId="3948"/>
    <cellStyle name="Título 2 4 14" xfId="4005"/>
    <cellStyle name="Título 2 4 15" xfId="4062"/>
    <cellStyle name="Título 2 4 16" xfId="4110"/>
    <cellStyle name="Título 2 4 17" xfId="4151"/>
    <cellStyle name="Título 2 4 18" xfId="4176"/>
    <cellStyle name="Título 2 4 19" xfId="4195"/>
    <cellStyle name="Título 2 4 2" xfId="1621"/>
    <cellStyle name="Título 2 4 3" xfId="1622"/>
    <cellStyle name="Título 2 4 4" xfId="1623"/>
    <cellStyle name="Título 2 4 5" xfId="1624"/>
    <cellStyle name="Título 2 4 6" xfId="3177"/>
    <cellStyle name="Título 2 4 7" xfId="3521"/>
    <cellStyle name="Título 2 4 8" xfId="3598"/>
    <cellStyle name="Título 2 4 9" xfId="3675"/>
    <cellStyle name="Título 2 5" xfId="1625"/>
    <cellStyle name="Título 2 5 10" xfId="3748"/>
    <cellStyle name="Título 2 5 11" xfId="3819"/>
    <cellStyle name="Título 2 5 12" xfId="3884"/>
    <cellStyle name="Título 2 5 13" xfId="3949"/>
    <cellStyle name="Título 2 5 14" xfId="4006"/>
    <cellStyle name="Título 2 5 15" xfId="4063"/>
    <cellStyle name="Título 2 5 16" xfId="4111"/>
    <cellStyle name="Título 2 5 17" xfId="4152"/>
    <cellStyle name="Título 2 5 18" xfId="4177"/>
    <cellStyle name="Título 2 5 19" xfId="4196"/>
    <cellStyle name="Título 2 5 2" xfId="1626"/>
    <cellStyle name="Título 2 5 3" xfId="1627"/>
    <cellStyle name="Título 2 5 4" xfId="1628"/>
    <cellStyle name="Título 2 5 5" xfId="1629"/>
    <cellStyle name="Título 2 5 6" xfId="3179"/>
    <cellStyle name="Título 2 5 7" xfId="3522"/>
    <cellStyle name="Título 2 5 8" xfId="3599"/>
    <cellStyle name="Título 2 5 9" xfId="3676"/>
    <cellStyle name="Título 2 6" xfId="1630"/>
    <cellStyle name="Título 2 6 2" xfId="1631"/>
    <cellStyle name="Título 2 6 3" xfId="3184"/>
    <cellStyle name="Título 2 6 4" xfId="3185"/>
    <cellStyle name="Título 2 6 5" xfId="3186"/>
    <cellStyle name="Título 2 7" xfId="1632"/>
    <cellStyle name="Título 2 7 2" xfId="3187"/>
    <cellStyle name="Título 2 7 3" xfId="3188"/>
    <cellStyle name="Título 2 7 4" xfId="3189"/>
    <cellStyle name="Título 2 7 5" xfId="3190"/>
    <cellStyle name="Título 2 8" xfId="1633"/>
    <cellStyle name="Título 2 8 2" xfId="3192"/>
    <cellStyle name="Título 2 8 3" xfId="3193"/>
    <cellStyle name="Título 2 8 4" xfId="3194"/>
    <cellStyle name="Título 2 8 5" xfId="3195"/>
    <cellStyle name="Título 2 9" xfId="1634"/>
    <cellStyle name="Título 2 9 2" xfId="3197"/>
    <cellStyle name="Título 2 9 3" xfId="3198"/>
    <cellStyle name="Título 2 9 4" xfId="3199"/>
    <cellStyle name="Título 2 9 5" xfId="3200"/>
    <cellStyle name="Título 3" xfId="1635" builtinId="18" customBuiltin="1"/>
    <cellStyle name="Título 3 10 2" xfId="3201"/>
    <cellStyle name="Título 3 10 3" xfId="3202"/>
    <cellStyle name="Título 3 10 4" xfId="3203"/>
    <cellStyle name="Título 3 10 5" xfId="3204"/>
    <cellStyle name="Título 3 2" xfId="1636"/>
    <cellStyle name="Título 3 2 10" xfId="3692"/>
    <cellStyle name="Título 3 2 11" xfId="3764"/>
    <cellStyle name="Título 3 2 12" xfId="3833"/>
    <cellStyle name="Título 3 2 13" xfId="3898"/>
    <cellStyle name="Título 3 2 14" xfId="3960"/>
    <cellStyle name="Título 3 2 15" xfId="4017"/>
    <cellStyle name="Título 3 2 16" xfId="4072"/>
    <cellStyle name="Título 3 2 17" xfId="4120"/>
    <cellStyle name="Título 3 2 18" xfId="4157"/>
    <cellStyle name="Título 3 2 19" xfId="4178"/>
    <cellStyle name="Título 3 2 2" xfId="1637"/>
    <cellStyle name="Título 3 2 20" xfId="4197"/>
    <cellStyle name="Título 3 2 3" xfId="1638"/>
    <cellStyle name="Título 3 2 4" xfId="1639"/>
    <cellStyle name="Título 3 2 5" xfId="1640"/>
    <cellStyle name="Título 3 2 6" xfId="1641"/>
    <cellStyle name="Título 3 2 7" xfId="3205"/>
    <cellStyle name="Título 3 2 8" xfId="3539"/>
    <cellStyle name="Título 3 2 9" xfId="3616"/>
    <cellStyle name="Título 3 3" xfId="1642"/>
    <cellStyle name="Título 3 3 10" xfId="3767"/>
    <cellStyle name="Título 3 3 11" xfId="3836"/>
    <cellStyle name="Título 3 3 12" xfId="3901"/>
    <cellStyle name="Título 3 3 13" xfId="3962"/>
    <cellStyle name="Título 3 3 14" xfId="4019"/>
    <cellStyle name="Título 3 3 15" xfId="4073"/>
    <cellStyle name="Título 3 3 16" xfId="4121"/>
    <cellStyle name="Título 3 3 17" xfId="4158"/>
    <cellStyle name="Título 3 3 18" xfId="4179"/>
    <cellStyle name="Título 3 3 19" xfId="4198"/>
    <cellStyle name="Título 3 3 2" xfId="1643"/>
    <cellStyle name="Título 3 3 3" xfId="1644"/>
    <cellStyle name="Título 3 3 4" xfId="1645"/>
    <cellStyle name="Título 3 3 5" xfId="1646"/>
    <cellStyle name="Título 3 3 6" xfId="3210"/>
    <cellStyle name="Título 3 3 7" xfId="3542"/>
    <cellStyle name="Título 3 3 8" xfId="3619"/>
    <cellStyle name="Título 3 3 9" xfId="3695"/>
    <cellStyle name="Título 3 4" xfId="1647"/>
    <cellStyle name="Título 3 4 10" xfId="3769"/>
    <cellStyle name="Título 3 4 11" xfId="3838"/>
    <cellStyle name="Título 3 4 12" xfId="3903"/>
    <cellStyle name="Título 3 4 13" xfId="3963"/>
    <cellStyle name="Título 3 4 14" xfId="4020"/>
    <cellStyle name="Título 3 4 15" xfId="4074"/>
    <cellStyle name="Título 3 4 16" xfId="4122"/>
    <cellStyle name="Título 3 4 17" xfId="4159"/>
    <cellStyle name="Título 3 4 18" xfId="4180"/>
    <cellStyle name="Título 3 4 19" xfId="4199"/>
    <cellStyle name="Título 3 4 2" xfId="1648"/>
    <cellStyle name="Título 3 4 3" xfId="1649"/>
    <cellStyle name="Título 3 4 4" xfId="1650"/>
    <cellStyle name="Título 3 4 5" xfId="1651"/>
    <cellStyle name="Título 3 4 6" xfId="3214"/>
    <cellStyle name="Título 3 4 7" xfId="3545"/>
    <cellStyle name="Título 3 4 8" xfId="3622"/>
    <cellStyle name="Título 3 4 9" xfId="3697"/>
    <cellStyle name="Título 3 5" xfId="1652"/>
    <cellStyle name="Título 3 5 10" xfId="3772"/>
    <cellStyle name="Título 3 5 11" xfId="3841"/>
    <cellStyle name="Título 3 5 12" xfId="3906"/>
    <cellStyle name="Título 3 5 13" xfId="3966"/>
    <cellStyle name="Título 3 5 14" xfId="4023"/>
    <cellStyle name="Título 3 5 15" xfId="4077"/>
    <cellStyle name="Título 3 5 16" xfId="4125"/>
    <cellStyle name="Título 3 5 17" xfId="4161"/>
    <cellStyle name="Título 3 5 18" xfId="4182"/>
    <cellStyle name="Título 3 5 19" xfId="4200"/>
    <cellStyle name="Título 3 5 2" xfId="1653"/>
    <cellStyle name="Título 3 5 3" xfId="1654"/>
    <cellStyle name="Título 3 5 4" xfId="1655"/>
    <cellStyle name="Título 3 5 5" xfId="1656"/>
    <cellStyle name="Título 3 5 6" xfId="3216"/>
    <cellStyle name="Título 3 5 7" xfId="3548"/>
    <cellStyle name="Título 3 5 8" xfId="3625"/>
    <cellStyle name="Título 3 5 9" xfId="3700"/>
    <cellStyle name="Título 3 6" xfId="1657"/>
    <cellStyle name="Título 3 6 2" xfId="1658"/>
    <cellStyle name="Título 3 6 3" xfId="3219"/>
    <cellStyle name="Título 3 6 4" xfId="3220"/>
    <cellStyle name="Título 3 6 5" xfId="3221"/>
    <cellStyle name="Título 3 7" xfId="1659"/>
    <cellStyle name="Título 3 7 2" xfId="3222"/>
    <cellStyle name="Título 3 7 3" xfId="3223"/>
    <cellStyle name="Título 3 7 4" xfId="3224"/>
    <cellStyle name="Título 3 7 5" xfId="3225"/>
    <cellStyle name="Título 3 8" xfId="1660"/>
    <cellStyle name="Título 3 8 2" xfId="3227"/>
    <cellStyle name="Título 3 8 3" xfId="3228"/>
    <cellStyle name="Título 3 8 4" xfId="3229"/>
    <cellStyle name="Título 3 8 5" xfId="3230"/>
    <cellStyle name="Título 3 9" xfId="1661"/>
    <cellStyle name="Título 3 9 2" xfId="3232"/>
    <cellStyle name="Título 3 9 3" xfId="3233"/>
    <cellStyle name="Título 3 9 4" xfId="3234"/>
    <cellStyle name="Título 3 9 5" xfId="3235"/>
    <cellStyle name="Título 4" xfId="3130"/>
    <cellStyle name="Título 5" xfId="3490"/>
    <cellStyle name="Título 6" xfId="3183"/>
    <cellStyle name="Título 7" xfId="3560"/>
    <cellStyle name="Título 8" xfId="3637"/>
    <cellStyle name="Título 9" xfId="3710"/>
    <cellStyle name="Total" xfId="1662" builtinId="25" customBuiltin="1"/>
    <cellStyle name="Total 10 2" xfId="3236"/>
    <cellStyle name="Total 10 3" xfId="3237"/>
    <cellStyle name="Total 10 4" xfId="3238"/>
    <cellStyle name="Total 10 5" xfId="3239"/>
    <cellStyle name="Total 2" xfId="1663"/>
    <cellStyle name="Total 2 2" xfId="1664"/>
    <cellStyle name="Total 2 3" xfId="1665"/>
    <cellStyle name="Total 2 4" xfId="1666"/>
    <cellStyle name="Total 2 5" xfId="1667"/>
    <cellStyle name="Total 2 6" xfId="1668"/>
    <cellStyle name="Total 3" xfId="1669"/>
    <cellStyle name="Total 3 2" xfId="1670"/>
    <cellStyle name="Total 3 3" xfId="1671"/>
    <cellStyle name="Total 3 4" xfId="1672"/>
    <cellStyle name="Total 3 5" xfId="1673"/>
    <cellStyle name="Total 4" xfId="1674"/>
    <cellStyle name="Total 4 2" xfId="1675"/>
    <cellStyle name="Total 4 3" xfId="1676"/>
    <cellStyle name="Total 4 4" xfId="1677"/>
    <cellStyle name="Total 4 5" xfId="1678"/>
    <cellStyle name="Total 5" xfId="1679"/>
    <cellStyle name="Total 5 2" xfId="1680"/>
    <cellStyle name="Total 5 3" xfId="1681"/>
    <cellStyle name="Total 5 4" xfId="1682"/>
    <cellStyle name="Total 5 5" xfId="1683"/>
    <cellStyle name="Total 6" xfId="1684"/>
    <cellStyle name="Total 6 2" xfId="3254"/>
    <cellStyle name="Total 6 3" xfId="3255"/>
    <cellStyle name="Total 6 4" xfId="3256"/>
    <cellStyle name="Total 6 5" xfId="3257"/>
    <cellStyle name="Total 7" xfId="1685"/>
    <cellStyle name="Total 7 2" xfId="3258"/>
    <cellStyle name="Total 7 3" xfId="3259"/>
    <cellStyle name="Total 7 4" xfId="3260"/>
    <cellStyle name="Total 7 5" xfId="3261"/>
    <cellStyle name="Total 8" xfId="1686"/>
    <cellStyle name="Total 8 2" xfId="3263"/>
    <cellStyle name="Total 8 3" xfId="3264"/>
    <cellStyle name="Total 8 4" xfId="3265"/>
    <cellStyle name="Total 8 5" xfId="3266"/>
    <cellStyle name="Total 9" xfId="1687"/>
    <cellStyle name="Total 9 2" xfId="3267"/>
    <cellStyle name="Total 9 3" xfId="3268"/>
    <cellStyle name="Total 9 4" xfId="3269"/>
    <cellStyle name="Total 9 5" xfId="3270"/>
    <cellStyle name="Tytu?" xfId="1688"/>
    <cellStyle name="Tytuł" xfId="1689"/>
    <cellStyle name="Uwaga" xfId="1690"/>
    <cellStyle name="Warning Text" xfId="1691"/>
    <cellStyle name="Warning Text 2" xfId="1692"/>
    <cellStyle name="Warning Text 3" xfId="1693"/>
    <cellStyle name="Warning Text 4" xfId="1694"/>
    <cellStyle name="Warning Text 5" xfId="1695"/>
    <cellStyle name="Z?e" xfId="1696"/>
    <cellStyle name="Złe" xfId="169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0</xdr:row>
      <xdr:rowOff>0</xdr:rowOff>
    </xdr:from>
    <xdr:to>
      <xdr:col>43</xdr:col>
      <xdr:colOff>619125</xdr:colOff>
      <xdr:row>45</xdr:row>
      <xdr:rowOff>27661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4875" y="0"/>
          <a:ext cx="13430250" cy="7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consolidacion\SISTEMA-CONSOLIDACION\FECU%20%20IFRS\FECUS%20A&#209;O%202012\DICIEMBRE%202012\ANALISIS%20RAZONADO\IAM\Analisis%20razonado%20IAM%20Dic%202012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una\sistema-consolidacion\FECU%20MARZO%202010\ESTADOS%20FINANCIEROS\Estado%20de%20Resultado%20SVS\IAS%201-Est%20Res%20Naturaleza%2003-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ZTGD0LGM\copia%20Cuadros%20Fecu%20IAM%20Septiembre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Consolidacion\SISTEMA-CONSOLIDACION\FECU%20%20IFRS\FECUS%20A&#209;O%202013\02%20JUNIO%202013\HOJA%20TRABAJO%20IAM\Cuadros%20Fecu%20IAM%20Junio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iera\AppData\Local\Microsoft\Windows\Temporary%20Internet%20Files\Content.Outlook\ZTGD0LGM\Copia%20de%20Cuadros%20Fecu%20IAM%20Juni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  <sheetName val="Otros Gatos por naturaleza"/>
      <sheetName val="Tasas Variab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1743023892</v>
          </cell>
        </row>
        <row r="13">
          <cell r="D13">
            <v>583787641</v>
          </cell>
          <cell r="E13">
            <v>579711900</v>
          </cell>
        </row>
        <row r="18">
          <cell r="D18">
            <v>383027125</v>
          </cell>
        </row>
        <row r="19">
          <cell r="D19">
            <v>197216461</v>
          </cell>
        </row>
        <row r="20">
          <cell r="D20">
            <v>156743915</v>
          </cell>
        </row>
        <row r="21">
          <cell r="D21">
            <v>-24172052</v>
          </cell>
        </row>
        <row r="22">
          <cell r="D22">
            <v>114150232</v>
          </cell>
        </row>
        <row r="23">
          <cell r="D23">
            <v>59979299</v>
          </cell>
        </row>
        <row r="24">
          <cell r="D24">
            <v>-35769001</v>
          </cell>
        </row>
        <row r="25">
          <cell r="D25">
            <v>-55225495</v>
          </cell>
        </row>
        <row r="28">
          <cell r="D28">
            <v>202700626</v>
          </cell>
        </row>
        <row r="29">
          <cell r="D29">
            <v>-105369199</v>
          </cell>
        </row>
        <row r="30">
          <cell r="D30">
            <v>-66677955</v>
          </cell>
        </row>
        <row r="32">
          <cell r="D32">
            <v>6553176</v>
          </cell>
        </row>
        <row r="50">
          <cell r="J50">
            <v>964.84</v>
          </cell>
        </row>
        <row r="56">
          <cell r="C56">
            <v>383027125</v>
          </cell>
        </row>
        <row r="57">
          <cell r="C57">
            <v>-29164206</v>
          </cell>
        </row>
        <row r="58">
          <cell r="C58">
            <v>-38968916</v>
          </cell>
        </row>
        <row r="59">
          <cell r="C59">
            <v>-55225495</v>
          </cell>
        </row>
        <row r="60">
          <cell r="C60">
            <v>0</v>
          </cell>
        </row>
        <row r="61">
          <cell r="C61">
            <v>-73857844</v>
          </cell>
        </row>
        <row r="63">
          <cell r="C63">
            <v>8388892</v>
          </cell>
        </row>
        <row r="64">
          <cell r="C64">
            <v>-24172052</v>
          </cell>
        </row>
        <row r="65">
          <cell r="C65">
            <v>-26734</v>
          </cell>
        </row>
        <row r="66">
          <cell r="C66">
            <v>-13885549</v>
          </cell>
        </row>
        <row r="68">
          <cell r="C68">
            <v>628694</v>
          </cell>
        </row>
        <row r="71">
          <cell r="C71">
            <v>-35769001</v>
          </cell>
        </row>
        <row r="72">
          <cell r="C72">
            <v>60995615</v>
          </cell>
        </row>
        <row r="73">
          <cell r="C73">
            <v>120974914</v>
          </cell>
        </row>
        <row r="74">
          <cell r="C74">
            <v>59979299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4000"/>
      <sheetName val="N2000"/>
      <sheetName val="N1000"/>
      <sheetName val="N5200"/>
    </sheetNames>
    <sheetDataSet>
      <sheetData sheetId="0" refreshError="1"/>
      <sheetData sheetId="1" refreshError="1"/>
      <sheetData sheetId="2" refreshError="1"/>
      <sheetData sheetId="3" refreshError="1">
        <row r="238">
          <cell r="O238">
            <v>1103052145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Balance 092013"/>
      <sheetName val="Resultado 092012"/>
      <sheetName val="Resultado 09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1">
          <cell r="D31">
            <v>370581703</v>
          </cell>
          <cell r="E31">
            <v>372738769</v>
          </cell>
        </row>
      </sheetData>
      <sheetData sheetId="7">
        <row r="24">
          <cell r="D24">
            <v>40086479</v>
          </cell>
          <cell r="E24">
            <v>43708630</v>
          </cell>
        </row>
        <row r="25">
          <cell r="D25">
            <v>42663525</v>
          </cell>
          <cell r="E25">
            <v>43826799</v>
          </cell>
        </row>
      </sheetData>
      <sheetData sheetId="8">
        <row r="3">
          <cell r="D3">
            <v>41547</v>
          </cell>
        </row>
        <row r="5">
          <cell r="D5">
            <v>348192586</v>
          </cell>
          <cell r="E5">
            <v>340491218</v>
          </cell>
        </row>
        <row r="7">
          <cell r="D7">
            <v>0</v>
          </cell>
          <cell r="E7">
            <v>0</v>
          </cell>
        </row>
        <row r="8">
          <cell r="D8">
            <v>1560826</v>
          </cell>
          <cell r="E8">
            <v>201437</v>
          </cell>
        </row>
        <row r="9">
          <cell r="D9">
            <v>1893243</v>
          </cell>
          <cell r="E9">
            <v>1803739</v>
          </cell>
        </row>
        <row r="10">
          <cell r="D10">
            <v>-93956818</v>
          </cell>
          <cell r="E10">
            <v>-89370942</v>
          </cell>
        </row>
        <row r="12">
          <cell r="D12">
            <v>-31250927</v>
          </cell>
          <cell r="E12">
            <v>-31480196</v>
          </cell>
        </row>
        <row r="13">
          <cell r="D13">
            <v>-476428</v>
          </cell>
          <cell r="E13">
            <v>-400890</v>
          </cell>
        </row>
        <row r="14">
          <cell r="D14">
            <v>-32710675</v>
          </cell>
          <cell r="E14">
            <v>-33083542</v>
          </cell>
        </row>
        <row r="17">
          <cell r="D17">
            <v>-18236269</v>
          </cell>
          <cell r="E17">
            <v>-11788602</v>
          </cell>
        </row>
        <row r="18">
          <cell r="D18">
            <v>2334889</v>
          </cell>
          <cell r="E18">
            <v>2905764</v>
          </cell>
        </row>
        <row r="19">
          <cell r="D19">
            <v>-23636401</v>
          </cell>
          <cell r="E19">
            <v>-21221234</v>
          </cell>
        </row>
        <row r="20">
          <cell r="D20">
            <v>-1830600</v>
          </cell>
          <cell r="E20">
            <v>-1641659</v>
          </cell>
        </row>
        <row r="22">
          <cell r="D22">
            <v>24952</v>
          </cell>
          <cell r="E22">
            <v>259759</v>
          </cell>
        </row>
        <row r="23">
          <cell r="D23">
            <v>-85750478</v>
          </cell>
          <cell r="E23">
            <v>-77887104</v>
          </cell>
        </row>
        <row r="25">
          <cell r="D25">
            <v>-86869</v>
          </cell>
          <cell r="E25">
            <v>-240241</v>
          </cell>
        </row>
        <row r="37">
          <cell r="D37">
            <v>-1150568</v>
          </cell>
          <cell r="E37">
            <v>-7235936</v>
          </cell>
        </row>
        <row r="43">
          <cell r="D43">
            <v>50788061</v>
          </cell>
          <cell r="E43">
            <v>128676307</v>
          </cell>
        </row>
        <row r="44">
          <cell r="E44">
            <v>3163551</v>
          </cell>
        </row>
        <row r="47">
          <cell r="D47">
            <v>-33065714</v>
          </cell>
          <cell r="E47">
            <v>-80234627</v>
          </cell>
        </row>
        <row r="51">
          <cell r="D51">
            <v>-87471861</v>
          </cell>
          <cell r="E51">
            <v>-78451047</v>
          </cell>
        </row>
        <row r="54">
          <cell r="D54">
            <v>-204845</v>
          </cell>
          <cell r="E54">
            <v>-851305</v>
          </cell>
        </row>
        <row r="59">
          <cell r="D59">
            <v>37206648</v>
          </cell>
          <cell r="E59">
            <v>6553176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3">
          <cell r="D63">
            <v>-56715869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122012"/>
      <sheetName val="Resultado 062012"/>
      <sheetName val="Balance 062013"/>
      <sheetName val="Resultado 062013"/>
      <sheetName val="Inicio"/>
      <sheetName val="Activo"/>
      <sheetName val="Pasivo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>
        <row r="71">
          <cell r="K71">
            <v>1049999280</v>
          </cell>
        </row>
      </sheetData>
      <sheetData sheetId="2" refreshError="1"/>
      <sheetData sheetId="3">
        <row r="69">
          <cell r="L69">
            <v>186394403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82"/>
  <sheetViews>
    <sheetView showGridLines="0" topLeftCell="B61" workbookViewId="0">
      <selection activeCell="H80" sqref="H80"/>
    </sheetView>
  </sheetViews>
  <sheetFormatPr baseColWidth="10" defaultRowHeight="12.75"/>
  <cols>
    <col min="1" max="1" width="7.42578125" style="269" customWidth="1"/>
    <col min="2" max="2" width="84.5703125" style="269" customWidth="1"/>
    <col min="3" max="3" width="7.5703125" style="268" customWidth="1"/>
    <col min="4" max="4" width="16.28515625" style="269" hidden="1" customWidth="1"/>
    <col min="5" max="5" width="16.5703125" style="269" hidden="1" customWidth="1"/>
    <col min="6" max="7" width="13.7109375" style="269" bestFit="1" customWidth="1"/>
    <col min="8" max="8" width="11.42578125" style="351"/>
    <col min="9" max="9" width="11.42578125" style="269"/>
    <col min="10" max="10" width="11.7109375" style="269" bestFit="1" customWidth="1"/>
    <col min="11" max="16384" width="11.42578125" style="269"/>
  </cols>
  <sheetData>
    <row r="1" spans="2:9">
      <c r="B1" s="267"/>
    </row>
    <row r="2" spans="2:9" ht="22.5" customHeight="1" thickBot="1"/>
    <row r="3" spans="2:9" ht="13.5" thickBot="1">
      <c r="B3" s="528" t="s">
        <v>193</v>
      </c>
      <c r="C3" s="530" t="s">
        <v>194</v>
      </c>
      <c r="D3" s="353"/>
      <c r="E3" s="353"/>
      <c r="F3" s="354">
        <f>+'[3]Flujo '!D3</f>
        <v>41547</v>
      </c>
      <c r="G3" s="354">
        <v>41274</v>
      </c>
    </row>
    <row r="4" spans="2:9" ht="13.5" thickBot="1">
      <c r="B4" s="529"/>
      <c r="C4" s="531"/>
      <c r="D4" s="356" t="s">
        <v>272</v>
      </c>
      <c r="E4" s="356" t="s">
        <v>272</v>
      </c>
      <c r="F4" s="355" t="s">
        <v>273</v>
      </c>
      <c r="G4" s="332" t="s">
        <v>273</v>
      </c>
      <c r="H4" s="390" t="s">
        <v>274</v>
      </c>
    </row>
    <row r="5" spans="2:9" ht="18" customHeight="1" thickBot="1">
      <c r="B5" s="532" t="s">
        <v>195</v>
      </c>
      <c r="C5" s="533"/>
      <c r="D5" s="533"/>
      <c r="E5" s="533"/>
      <c r="F5" s="533"/>
      <c r="G5" s="534"/>
    </row>
    <row r="6" spans="2:9" s="270" customFormat="1" ht="18" customHeight="1" thickBot="1">
      <c r="B6" s="357" t="s">
        <v>196</v>
      </c>
      <c r="C6" s="358"/>
      <c r="D6" s="359">
        <v>125394214912</v>
      </c>
      <c r="E6" s="359">
        <v>111039717620.4024</v>
      </c>
      <c r="F6" s="360">
        <f>+'[3]Flujo '!D5</f>
        <v>348192586</v>
      </c>
      <c r="G6" s="360">
        <f>+'[3]Flujo '!E5</f>
        <v>340491218</v>
      </c>
      <c r="H6" s="352">
        <f>+(F6-G6)/1000</f>
        <v>7701.3680000000004</v>
      </c>
      <c r="I6" s="269"/>
    </row>
    <row r="7" spans="2:9" s="270" customFormat="1" ht="18" customHeight="1" thickBot="1">
      <c r="B7" s="357" t="s">
        <v>198</v>
      </c>
      <c r="C7" s="358"/>
      <c r="D7" s="359">
        <v>29553022</v>
      </c>
      <c r="E7" s="359">
        <v>87052224</v>
      </c>
      <c r="F7" s="360">
        <v>0</v>
      </c>
      <c r="G7" s="360">
        <v>0</v>
      </c>
      <c r="H7" s="352">
        <f t="shared" ref="H7:H69" si="0">+(F7-G7)/1000</f>
        <v>0</v>
      </c>
      <c r="I7" s="269"/>
    </row>
    <row r="8" spans="2:9" s="270" customFormat="1" ht="18" customHeight="1" thickBot="1">
      <c r="B8" s="357" t="s">
        <v>197</v>
      </c>
      <c r="C8" s="358"/>
      <c r="D8" s="359">
        <v>0</v>
      </c>
      <c r="E8" s="359">
        <v>0</v>
      </c>
      <c r="F8" s="360">
        <f>+'[3]Flujo '!D7</f>
        <v>0</v>
      </c>
      <c r="G8" s="360">
        <f>+'[3]Flujo '!E7</f>
        <v>0</v>
      </c>
      <c r="H8" s="352">
        <f t="shared" si="0"/>
        <v>0</v>
      </c>
      <c r="I8" s="269"/>
    </row>
    <row r="9" spans="2:9" s="270" customFormat="1" ht="18" customHeight="1" thickBot="1">
      <c r="B9" s="357" t="s">
        <v>199</v>
      </c>
      <c r="C9" s="358"/>
      <c r="D9" s="359">
        <v>46812419</v>
      </c>
      <c r="E9" s="359">
        <v>54151529</v>
      </c>
      <c r="F9" s="360">
        <f>+'[3]Flujo '!D8</f>
        <v>1560826</v>
      </c>
      <c r="G9" s="360">
        <f>+'[3]Flujo '!E8</f>
        <v>201437</v>
      </c>
      <c r="H9" s="352">
        <f t="shared" si="0"/>
        <v>1359.3889999999999</v>
      </c>
      <c r="I9" s="269"/>
    </row>
    <row r="10" spans="2:9" s="270" customFormat="1" ht="18" customHeight="1" thickBot="1">
      <c r="B10" s="357" t="s">
        <v>200</v>
      </c>
      <c r="C10" s="358"/>
      <c r="D10" s="359">
        <v>532893135</v>
      </c>
      <c r="E10" s="359">
        <v>500888416</v>
      </c>
      <c r="F10" s="360">
        <f>+'[3]Flujo '!D9</f>
        <v>1893243</v>
      </c>
      <c r="G10" s="360">
        <f>+'[3]Flujo '!E9</f>
        <v>1803739</v>
      </c>
      <c r="H10" s="352">
        <f t="shared" si="0"/>
        <v>89.504000000000005</v>
      </c>
    </row>
    <row r="11" spans="2:9" s="270" customFormat="1" ht="18" customHeight="1" thickBot="1">
      <c r="B11" s="535" t="s">
        <v>201</v>
      </c>
      <c r="C11" s="536"/>
      <c r="D11" s="536"/>
      <c r="E11" s="536"/>
      <c r="F11" s="536"/>
      <c r="G11" s="537"/>
      <c r="H11" s="352"/>
    </row>
    <row r="12" spans="2:9" s="270" customFormat="1" ht="18" customHeight="1" thickBot="1">
      <c r="B12" s="357" t="s">
        <v>202</v>
      </c>
      <c r="C12" s="358"/>
      <c r="D12" s="359">
        <v>-29671975518</v>
      </c>
      <c r="E12" s="359">
        <v>-27829853516</v>
      </c>
      <c r="F12" s="360">
        <f>+'[3]Flujo '!D10</f>
        <v>-93956818</v>
      </c>
      <c r="G12" s="360">
        <f>+'[3]Flujo '!E10</f>
        <v>-89370942</v>
      </c>
      <c r="H12" s="352">
        <f t="shared" si="0"/>
        <v>-4585.8760000000002</v>
      </c>
    </row>
    <row r="13" spans="2:9" s="270" customFormat="1" ht="18" customHeight="1" thickBot="1">
      <c r="B13" s="357" t="s">
        <v>203</v>
      </c>
      <c r="C13" s="358"/>
      <c r="D13" s="359">
        <v>0</v>
      </c>
      <c r="E13" s="359">
        <v>0</v>
      </c>
      <c r="F13" s="360">
        <v>0</v>
      </c>
      <c r="G13" s="360">
        <v>0</v>
      </c>
      <c r="H13" s="352">
        <f t="shared" si="0"/>
        <v>0</v>
      </c>
    </row>
    <row r="14" spans="2:9" s="270" customFormat="1" ht="18" customHeight="1" thickBot="1">
      <c r="B14" s="357" t="s">
        <v>204</v>
      </c>
      <c r="C14" s="358"/>
      <c r="D14" s="359">
        <v>-12474545924</v>
      </c>
      <c r="E14" s="359">
        <v>-11664493353</v>
      </c>
      <c r="F14" s="360">
        <f>+'[3]Flujo '!D12</f>
        <v>-31250927</v>
      </c>
      <c r="G14" s="360">
        <f>+'[3]Flujo '!E12</f>
        <v>-31480196</v>
      </c>
      <c r="H14" s="352">
        <f t="shared" si="0"/>
        <v>229.26900000000001</v>
      </c>
    </row>
    <row r="15" spans="2:9" s="270" customFormat="1" ht="18" customHeight="1" thickBot="1">
      <c r="B15" s="357" t="s">
        <v>205</v>
      </c>
      <c r="C15" s="361"/>
      <c r="D15" s="359">
        <v>-40356920</v>
      </c>
      <c r="E15" s="359">
        <v>-3629207</v>
      </c>
      <c r="F15" s="360">
        <f>+'[3]Flujo '!D13</f>
        <v>-476428</v>
      </c>
      <c r="G15" s="360">
        <f>+'[3]Flujo '!E13</f>
        <v>-400890</v>
      </c>
      <c r="H15" s="352">
        <f t="shared" si="0"/>
        <v>-75.537999999999997</v>
      </c>
      <c r="I15" s="269"/>
    </row>
    <row r="16" spans="2:9" s="270" customFormat="1" ht="26.25" customHeight="1" thickBot="1">
      <c r="B16" s="357" t="s">
        <v>206</v>
      </c>
      <c r="C16" s="358"/>
      <c r="D16" s="359">
        <v>-11838137096</v>
      </c>
      <c r="E16" s="359">
        <v>-11328302524</v>
      </c>
      <c r="F16" s="360">
        <f>+'[3]Flujo '!D14</f>
        <v>-32710675</v>
      </c>
      <c r="G16" s="360">
        <f>+'[3]Flujo '!E14</f>
        <v>-33083542</v>
      </c>
      <c r="H16" s="352">
        <f t="shared" si="0"/>
        <v>372.86700000000002</v>
      </c>
    </row>
    <row r="17" spans="2:8" s="270" customFormat="1" ht="19.5" hidden="1" customHeight="1" thickBot="1">
      <c r="B17" s="357" t="s">
        <v>207</v>
      </c>
      <c r="C17" s="358"/>
      <c r="D17" s="359">
        <v>0</v>
      </c>
      <c r="E17" s="359">
        <v>0</v>
      </c>
      <c r="F17" s="360">
        <v>0</v>
      </c>
      <c r="G17" s="360">
        <v>0</v>
      </c>
      <c r="H17" s="352">
        <f t="shared" si="0"/>
        <v>0</v>
      </c>
    </row>
    <row r="18" spans="2:8" s="270" customFormat="1" ht="18" hidden="1" customHeight="1" thickBot="1">
      <c r="B18" s="357" t="s">
        <v>208</v>
      </c>
      <c r="C18" s="358"/>
      <c r="D18" s="359">
        <v>0</v>
      </c>
      <c r="E18" s="359">
        <v>0</v>
      </c>
      <c r="F18" s="360">
        <v>0</v>
      </c>
      <c r="G18" s="360">
        <v>0</v>
      </c>
      <c r="H18" s="352">
        <f t="shared" si="0"/>
        <v>0</v>
      </c>
    </row>
    <row r="19" spans="2:8" s="270" customFormat="1" ht="18" customHeight="1" thickBot="1">
      <c r="B19" s="357" t="s">
        <v>209</v>
      </c>
      <c r="C19" s="358"/>
      <c r="D19" s="359">
        <v>-3685818487</v>
      </c>
      <c r="E19" s="359">
        <v>-5137079422</v>
      </c>
      <c r="F19" s="360">
        <f>+'[3]Flujo '!D17</f>
        <v>-18236269</v>
      </c>
      <c r="G19" s="360">
        <f>+'[3]Flujo '!E17</f>
        <v>-11788602</v>
      </c>
      <c r="H19" s="352">
        <f t="shared" si="0"/>
        <v>-6447.6670000000004</v>
      </c>
    </row>
    <row r="20" spans="2:8" s="270" customFormat="1" ht="18" customHeight="1" thickBot="1">
      <c r="B20" s="357" t="s">
        <v>210</v>
      </c>
      <c r="C20" s="358"/>
      <c r="D20" s="359">
        <v>404703651</v>
      </c>
      <c r="E20" s="359">
        <v>57149333</v>
      </c>
      <c r="F20" s="360">
        <f>+'[3]Flujo '!D18</f>
        <v>2334889</v>
      </c>
      <c r="G20" s="360">
        <f>+'[3]Flujo '!E18</f>
        <v>2905764</v>
      </c>
      <c r="H20" s="352">
        <f t="shared" si="0"/>
        <v>-570.875</v>
      </c>
    </row>
    <row r="21" spans="2:8" s="270" customFormat="1" ht="18" customHeight="1" thickBot="1">
      <c r="B21" s="357" t="s">
        <v>211</v>
      </c>
      <c r="C21" s="358"/>
      <c r="D21" s="359">
        <v>-8999279951</v>
      </c>
      <c r="E21" s="359">
        <v>-8936102428.0529995</v>
      </c>
      <c r="F21" s="360">
        <f>+'[3]Flujo '!D19</f>
        <v>-23636401</v>
      </c>
      <c r="G21" s="360">
        <f>+'[3]Flujo '!E19</f>
        <v>-21221234</v>
      </c>
      <c r="H21" s="352">
        <f t="shared" si="0"/>
        <v>-2415.1669999999999</v>
      </c>
    </row>
    <row r="22" spans="2:8" s="270" customFormat="1" ht="18" customHeight="1" thickBot="1">
      <c r="B22" s="357" t="s">
        <v>212</v>
      </c>
      <c r="C22" s="358"/>
      <c r="D22" s="359">
        <v>-226252944</v>
      </c>
      <c r="E22" s="359">
        <v>-1146628457</v>
      </c>
      <c r="F22" s="360">
        <f>+'[3]Flujo '!D20</f>
        <v>-1830600</v>
      </c>
      <c r="G22" s="360">
        <f>+'[3]Flujo '!E20</f>
        <v>-1641659</v>
      </c>
      <c r="H22" s="352">
        <f t="shared" si="0"/>
        <v>-188.941</v>
      </c>
    </row>
    <row r="23" spans="2:8" s="270" customFormat="1" ht="18" customHeight="1" thickBot="1">
      <c r="B23" s="362" t="s">
        <v>102</v>
      </c>
      <c r="C23" s="363"/>
      <c r="D23" s="364">
        <f>SUM(D6:D22)</f>
        <v>59471810299</v>
      </c>
      <c r="E23" s="364">
        <f>SUM(E6:E22)</f>
        <v>45692870215.349403</v>
      </c>
      <c r="F23" s="364">
        <f>SUM(F6:F22)</f>
        <v>151883426</v>
      </c>
      <c r="G23" s="364">
        <f>SUM(G6:G22)</f>
        <v>156415093</v>
      </c>
      <c r="H23" s="352">
        <f t="shared" si="0"/>
        <v>-4531.6670000000004</v>
      </c>
    </row>
    <row r="24" spans="2:8" s="270" customFormat="1" ht="18.75" customHeight="1" thickBot="1">
      <c r="B24" s="516"/>
      <c r="C24" s="517"/>
      <c r="D24" s="517"/>
      <c r="E24" s="517"/>
      <c r="F24" s="517"/>
      <c r="G24" s="518"/>
      <c r="H24" s="352"/>
    </row>
    <row r="25" spans="2:8" s="270" customFormat="1" ht="18" customHeight="1" thickBot="1">
      <c r="B25" s="357" t="s">
        <v>213</v>
      </c>
      <c r="C25" s="358"/>
      <c r="D25" s="359">
        <v>0</v>
      </c>
      <c r="E25" s="359">
        <v>0</v>
      </c>
      <c r="F25" s="360">
        <f t="shared" ref="F25:G32" si="1">+D25/1000</f>
        <v>0</v>
      </c>
      <c r="G25" s="360">
        <f t="shared" si="1"/>
        <v>0</v>
      </c>
      <c r="H25" s="352">
        <f t="shared" si="0"/>
        <v>0</v>
      </c>
    </row>
    <row r="26" spans="2:8" s="270" customFormat="1" ht="18" customHeight="1" thickBot="1">
      <c r="B26" s="357" t="s">
        <v>214</v>
      </c>
      <c r="C26" s="358"/>
      <c r="D26" s="359">
        <v>0</v>
      </c>
      <c r="E26" s="359">
        <v>0</v>
      </c>
      <c r="F26" s="360">
        <f t="shared" si="1"/>
        <v>0</v>
      </c>
      <c r="G26" s="360">
        <f t="shared" si="1"/>
        <v>0</v>
      </c>
      <c r="H26" s="352">
        <f t="shared" si="0"/>
        <v>0</v>
      </c>
    </row>
    <row r="27" spans="2:8" s="270" customFormat="1" ht="18" customHeight="1" thickBot="1">
      <c r="B27" s="357" t="s">
        <v>215</v>
      </c>
      <c r="C27" s="358"/>
      <c r="D27" s="359">
        <v>0</v>
      </c>
      <c r="E27" s="359">
        <v>0</v>
      </c>
      <c r="F27" s="360">
        <f t="shared" si="1"/>
        <v>0</v>
      </c>
      <c r="G27" s="360">
        <f t="shared" si="1"/>
        <v>0</v>
      </c>
      <c r="H27" s="352">
        <f t="shared" si="0"/>
        <v>0</v>
      </c>
    </row>
    <row r="28" spans="2:8" s="270" customFormat="1" ht="18" customHeight="1" thickBot="1">
      <c r="B28" s="357" t="s">
        <v>216</v>
      </c>
      <c r="C28" s="358"/>
      <c r="D28" s="359">
        <v>0</v>
      </c>
      <c r="E28" s="359">
        <v>0</v>
      </c>
      <c r="F28" s="360">
        <f t="shared" si="1"/>
        <v>0</v>
      </c>
      <c r="G28" s="360">
        <f t="shared" si="1"/>
        <v>0</v>
      </c>
      <c r="H28" s="352">
        <f t="shared" si="0"/>
        <v>0</v>
      </c>
    </row>
    <row r="29" spans="2:8" s="270" customFormat="1" ht="18" customHeight="1" thickBot="1">
      <c r="B29" s="357" t="s">
        <v>217</v>
      </c>
      <c r="C29" s="358"/>
      <c r="D29" s="359">
        <v>0</v>
      </c>
      <c r="E29" s="359">
        <v>0</v>
      </c>
      <c r="F29" s="360">
        <f t="shared" si="1"/>
        <v>0</v>
      </c>
      <c r="G29" s="360">
        <f t="shared" si="1"/>
        <v>0</v>
      </c>
      <c r="H29" s="352">
        <f t="shared" si="0"/>
        <v>0</v>
      </c>
    </row>
    <row r="30" spans="2:8" s="270" customFormat="1" ht="18" customHeight="1" thickBot="1">
      <c r="B30" s="357" t="s">
        <v>218</v>
      </c>
      <c r="C30" s="358"/>
      <c r="D30" s="359">
        <v>0</v>
      </c>
      <c r="E30" s="359">
        <v>0</v>
      </c>
      <c r="F30" s="360">
        <f t="shared" si="1"/>
        <v>0</v>
      </c>
      <c r="G30" s="360">
        <f t="shared" si="1"/>
        <v>0</v>
      </c>
      <c r="H30" s="352">
        <f t="shared" si="0"/>
        <v>0</v>
      </c>
    </row>
    <row r="31" spans="2:8" s="270" customFormat="1" ht="18" customHeight="1" thickBot="1">
      <c r="B31" s="357" t="s">
        <v>219</v>
      </c>
      <c r="C31" s="358"/>
      <c r="D31" s="359">
        <v>0</v>
      </c>
      <c r="E31" s="359">
        <v>0</v>
      </c>
      <c r="F31" s="360">
        <f t="shared" si="1"/>
        <v>0</v>
      </c>
      <c r="G31" s="360">
        <f t="shared" si="1"/>
        <v>0</v>
      </c>
      <c r="H31" s="352">
        <f t="shared" si="0"/>
        <v>0</v>
      </c>
    </row>
    <row r="32" spans="2:8" s="270" customFormat="1" ht="18" customHeight="1" thickBot="1">
      <c r="B32" s="357" t="s">
        <v>220</v>
      </c>
      <c r="C32" s="358"/>
      <c r="D32" s="359">
        <v>0</v>
      </c>
      <c r="E32" s="359">
        <v>0</v>
      </c>
      <c r="F32" s="360">
        <f t="shared" si="1"/>
        <v>0</v>
      </c>
      <c r="G32" s="360">
        <f t="shared" si="1"/>
        <v>0</v>
      </c>
      <c r="H32" s="352">
        <f t="shared" si="0"/>
        <v>0</v>
      </c>
    </row>
    <row r="33" spans="2:8" s="270" customFormat="1" ht="18" customHeight="1" thickBot="1">
      <c r="B33" s="357" t="s">
        <v>221</v>
      </c>
      <c r="C33" s="358"/>
      <c r="D33" s="359">
        <v>195217233</v>
      </c>
      <c r="E33" s="359">
        <v>29828261</v>
      </c>
      <c r="F33" s="360">
        <f>+'[3]Flujo '!D22</f>
        <v>24952</v>
      </c>
      <c r="G33" s="360">
        <f>+'[3]Flujo '!E22</f>
        <v>259759</v>
      </c>
      <c r="H33" s="352">
        <f t="shared" si="0"/>
        <v>-234.80699999999999</v>
      </c>
    </row>
    <row r="34" spans="2:8" s="270" customFormat="1" ht="18" customHeight="1" thickBot="1">
      <c r="B34" s="357" t="s">
        <v>222</v>
      </c>
      <c r="C34" s="358"/>
      <c r="D34" s="359">
        <v>-29446099909</v>
      </c>
      <c r="E34" s="359">
        <v>-21783530578.310001</v>
      </c>
      <c r="F34" s="360">
        <f>+'[3]Flujo '!D23</f>
        <v>-85750478</v>
      </c>
      <c r="G34" s="360">
        <f>+'[3]Flujo '!E23</f>
        <v>-77887104</v>
      </c>
      <c r="H34" s="352">
        <f t="shared" si="0"/>
        <v>-7863.3739999999998</v>
      </c>
    </row>
    <row r="35" spans="2:8" s="270" customFormat="1" ht="18" customHeight="1" thickBot="1">
      <c r="B35" s="357" t="s">
        <v>223</v>
      </c>
      <c r="C35" s="358"/>
      <c r="D35" s="359">
        <v>0</v>
      </c>
      <c r="E35" s="359">
        <v>0</v>
      </c>
      <c r="F35" s="360">
        <v>0</v>
      </c>
      <c r="G35" s="360">
        <v>0</v>
      </c>
      <c r="H35" s="352">
        <f t="shared" si="0"/>
        <v>0</v>
      </c>
    </row>
    <row r="36" spans="2:8" s="270" customFormat="1" ht="18" customHeight="1" thickBot="1">
      <c r="B36" s="357" t="s">
        <v>224</v>
      </c>
      <c r="C36" s="358"/>
      <c r="D36" s="359">
        <v>-5000000</v>
      </c>
      <c r="E36" s="359">
        <v>-38296528</v>
      </c>
      <c r="F36" s="360">
        <f>+'[3]Flujo '!D25</f>
        <v>-86869</v>
      </c>
      <c r="G36" s="360">
        <f>+'[3]Flujo '!E25</f>
        <v>-240241</v>
      </c>
      <c r="H36" s="352">
        <f t="shared" si="0"/>
        <v>153.37200000000001</v>
      </c>
    </row>
    <row r="37" spans="2:8" s="270" customFormat="1" ht="18" customHeight="1" thickBot="1">
      <c r="B37" s="357" t="s">
        <v>225</v>
      </c>
      <c r="C37" s="358"/>
      <c r="D37" s="359">
        <v>0</v>
      </c>
      <c r="E37" s="359">
        <v>0</v>
      </c>
      <c r="F37" s="360">
        <v>0</v>
      </c>
      <c r="G37" s="360">
        <v>0</v>
      </c>
      <c r="H37" s="352">
        <f t="shared" si="0"/>
        <v>0</v>
      </c>
    </row>
    <row r="38" spans="2:8" s="270" customFormat="1" ht="18" customHeight="1" thickBot="1">
      <c r="B38" s="357" t="s">
        <v>226</v>
      </c>
      <c r="C38" s="358"/>
      <c r="D38" s="359">
        <v>0</v>
      </c>
      <c r="E38" s="359">
        <v>0</v>
      </c>
      <c r="F38" s="360">
        <v>0</v>
      </c>
      <c r="G38" s="360">
        <v>0</v>
      </c>
      <c r="H38" s="352">
        <f t="shared" si="0"/>
        <v>0</v>
      </c>
    </row>
    <row r="39" spans="2:8" s="270" customFormat="1" ht="18" customHeight="1" thickBot="1">
      <c r="B39" s="357" t="s">
        <v>227</v>
      </c>
      <c r="C39" s="358"/>
      <c r="D39" s="359">
        <v>0</v>
      </c>
      <c r="E39" s="359">
        <v>0</v>
      </c>
      <c r="F39" s="360">
        <v>0</v>
      </c>
      <c r="G39" s="360">
        <v>0</v>
      </c>
      <c r="H39" s="352">
        <f t="shared" si="0"/>
        <v>0</v>
      </c>
    </row>
    <row r="40" spans="2:8" s="270" customFormat="1" ht="18" customHeight="1" thickBot="1">
      <c r="B40" s="357" t="s">
        <v>228</v>
      </c>
      <c r="C40" s="358"/>
      <c r="D40" s="359">
        <v>0</v>
      </c>
      <c r="E40" s="359">
        <v>0</v>
      </c>
      <c r="F40" s="360">
        <v>0</v>
      </c>
      <c r="G40" s="360">
        <v>0</v>
      </c>
      <c r="H40" s="352">
        <f t="shared" si="0"/>
        <v>0</v>
      </c>
    </row>
    <row r="41" spans="2:8" s="270" customFormat="1" ht="18" customHeight="1" thickBot="1">
      <c r="B41" s="357" t="s">
        <v>229</v>
      </c>
      <c r="C41" s="358"/>
      <c r="D41" s="359">
        <v>0</v>
      </c>
      <c r="E41" s="359">
        <v>0</v>
      </c>
      <c r="F41" s="360">
        <v>0</v>
      </c>
      <c r="G41" s="360">
        <v>0</v>
      </c>
      <c r="H41" s="352">
        <f t="shared" si="0"/>
        <v>0</v>
      </c>
    </row>
    <row r="42" spans="2:8" s="270" customFormat="1" ht="18" customHeight="1" thickBot="1">
      <c r="B42" s="357" t="s">
        <v>230</v>
      </c>
      <c r="C42" s="358"/>
      <c r="D42" s="359">
        <v>0</v>
      </c>
      <c r="E42" s="359">
        <v>0</v>
      </c>
      <c r="F42" s="360">
        <v>0</v>
      </c>
      <c r="G42" s="360">
        <v>0</v>
      </c>
      <c r="H42" s="352">
        <f t="shared" si="0"/>
        <v>0</v>
      </c>
    </row>
    <row r="43" spans="2:8" s="270" customFormat="1" ht="18" customHeight="1" thickBot="1">
      <c r="B43" s="357" t="s">
        <v>231</v>
      </c>
      <c r="C43" s="358"/>
      <c r="D43" s="359">
        <v>0</v>
      </c>
      <c r="E43" s="359">
        <v>0</v>
      </c>
      <c r="F43" s="360">
        <v>0</v>
      </c>
      <c r="G43" s="360">
        <v>0</v>
      </c>
      <c r="H43" s="352">
        <f t="shared" si="0"/>
        <v>0</v>
      </c>
    </row>
    <row r="44" spans="2:8" s="270" customFormat="1" ht="18" customHeight="1" thickBot="1">
      <c r="B44" s="357" t="s">
        <v>212</v>
      </c>
      <c r="C44" s="358"/>
      <c r="D44" s="359">
        <v>0</v>
      </c>
      <c r="E44" s="359">
        <v>0</v>
      </c>
      <c r="F44" s="360">
        <v>0</v>
      </c>
      <c r="G44" s="360">
        <v>0</v>
      </c>
      <c r="H44" s="352">
        <f t="shared" si="0"/>
        <v>0</v>
      </c>
    </row>
    <row r="45" spans="2:8" s="270" customFormat="1" ht="13.5" customHeight="1" thickBot="1">
      <c r="B45" s="365" t="s">
        <v>208</v>
      </c>
      <c r="C45" s="358"/>
      <c r="D45" s="359">
        <v>0</v>
      </c>
      <c r="E45" s="359">
        <v>0</v>
      </c>
      <c r="F45" s="360">
        <v>0</v>
      </c>
      <c r="G45" s="360">
        <v>0</v>
      </c>
      <c r="H45" s="352">
        <f t="shared" si="0"/>
        <v>0</v>
      </c>
    </row>
    <row r="46" spans="2:8" s="270" customFormat="1" ht="13.5" customHeight="1" thickBot="1">
      <c r="B46" s="365" t="s">
        <v>210</v>
      </c>
      <c r="C46" s="358"/>
      <c r="D46" s="359">
        <v>0</v>
      </c>
      <c r="E46" s="359">
        <v>0</v>
      </c>
      <c r="F46" s="360">
        <v>0</v>
      </c>
      <c r="G46" s="360">
        <v>0</v>
      </c>
      <c r="H46" s="352">
        <f t="shared" si="0"/>
        <v>0</v>
      </c>
    </row>
    <row r="47" spans="2:8" s="270" customFormat="1" ht="13.5" customHeight="1" thickBot="1">
      <c r="B47" s="357" t="s">
        <v>232</v>
      </c>
      <c r="C47" s="358"/>
      <c r="D47" s="359">
        <v>0</v>
      </c>
      <c r="E47" s="359">
        <v>0</v>
      </c>
      <c r="F47" s="360">
        <v>0</v>
      </c>
      <c r="G47" s="360">
        <v>0</v>
      </c>
      <c r="H47" s="352">
        <f t="shared" si="0"/>
        <v>0</v>
      </c>
    </row>
    <row r="48" spans="2:8" s="270" customFormat="1" ht="13.5" thickBot="1">
      <c r="B48" s="357" t="s">
        <v>233</v>
      </c>
      <c r="C48" s="358"/>
      <c r="D48" s="359">
        <v>-3159839220</v>
      </c>
      <c r="E48" s="359">
        <v>0</v>
      </c>
      <c r="F48" s="360">
        <f>+'[3]Flujo '!D37</f>
        <v>-1150568</v>
      </c>
      <c r="G48" s="360">
        <f>+'[3]Flujo '!E37</f>
        <v>-7235936</v>
      </c>
      <c r="H48" s="352">
        <f t="shared" si="0"/>
        <v>6085.3680000000004</v>
      </c>
    </row>
    <row r="49" spans="2:8" s="270" customFormat="1" ht="18" customHeight="1" thickBot="1">
      <c r="B49" s="362" t="s">
        <v>101</v>
      </c>
      <c r="C49" s="363"/>
      <c r="D49" s="364">
        <f>SUM(D27:D48)</f>
        <v>-32415721896</v>
      </c>
      <c r="E49" s="364">
        <f>SUM(E27:E48)</f>
        <v>-21791998845.310001</v>
      </c>
      <c r="F49" s="364">
        <f>SUM(F27:F48)</f>
        <v>-86962963</v>
      </c>
      <c r="G49" s="364">
        <f>SUM(G25:G48)</f>
        <v>-85103522</v>
      </c>
      <c r="H49" s="352">
        <f t="shared" si="0"/>
        <v>-1859.441</v>
      </c>
    </row>
    <row r="50" spans="2:8" s="270" customFormat="1" ht="6.75" customHeight="1" thickBot="1">
      <c r="B50" s="516"/>
      <c r="C50" s="517"/>
      <c r="D50" s="517"/>
      <c r="E50" s="517"/>
      <c r="F50" s="517"/>
      <c r="G50" s="518"/>
      <c r="H50" s="352"/>
    </row>
    <row r="51" spans="2:8" s="270" customFormat="1" ht="18" customHeight="1" thickBot="1">
      <c r="B51" s="357" t="s">
        <v>234</v>
      </c>
      <c r="C51" s="358"/>
      <c r="D51" s="359">
        <v>0</v>
      </c>
      <c r="E51" s="359">
        <v>0</v>
      </c>
      <c r="F51" s="360">
        <f t="shared" ref="F51:G54" si="2">+D51/1000</f>
        <v>0</v>
      </c>
      <c r="G51" s="360">
        <f t="shared" si="2"/>
        <v>0</v>
      </c>
      <c r="H51" s="352">
        <f t="shared" si="0"/>
        <v>0</v>
      </c>
    </row>
    <row r="52" spans="2:8" s="270" customFormat="1" ht="18" customHeight="1" thickBot="1">
      <c r="B52" s="357" t="s">
        <v>235</v>
      </c>
      <c r="C52" s="358"/>
      <c r="D52" s="359">
        <v>0</v>
      </c>
      <c r="E52" s="359">
        <v>0</v>
      </c>
      <c r="F52" s="360">
        <f t="shared" si="2"/>
        <v>0</v>
      </c>
      <c r="G52" s="360">
        <f t="shared" si="2"/>
        <v>0</v>
      </c>
      <c r="H52" s="352">
        <f t="shared" si="0"/>
        <v>0</v>
      </c>
    </row>
    <row r="53" spans="2:8" s="270" customFormat="1" ht="18" customHeight="1" thickBot="1">
      <c r="B53" s="357" t="s">
        <v>236</v>
      </c>
      <c r="C53" s="358"/>
      <c r="D53" s="359">
        <v>0</v>
      </c>
      <c r="E53" s="359">
        <v>0</v>
      </c>
      <c r="F53" s="360">
        <f t="shared" si="2"/>
        <v>0</v>
      </c>
      <c r="G53" s="360">
        <f t="shared" si="2"/>
        <v>0</v>
      </c>
      <c r="H53" s="352">
        <f t="shared" si="0"/>
        <v>0</v>
      </c>
    </row>
    <row r="54" spans="2:8" s="270" customFormat="1" ht="18" customHeight="1" thickBot="1">
      <c r="B54" s="357" t="s">
        <v>237</v>
      </c>
      <c r="C54" s="358"/>
      <c r="D54" s="359">
        <v>0</v>
      </c>
      <c r="E54" s="359">
        <v>0</v>
      </c>
      <c r="F54" s="360">
        <f t="shared" si="2"/>
        <v>0</v>
      </c>
      <c r="G54" s="360">
        <f t="shared" si="2"/>
        <v>0</v>
      </c>
      <c r="H54" s="352">
        <f t="shared" si="0"/>
        <v>0</v>
      </c>
    </row>
    <row r="55" spans="2:8" s="270" customFormat="1" ht="18" customHeight="1" thickBot="1">
      <c r="B55" s="366" t="s">
        <v>238</v>
      </c>
      <c r="C55" s="358"/>
      <c r="D55" s="359">
        <v>39938921804</v>
      </c>
      <c r="E55" s="359">
        <v>1281630268</v>
      </c>
      <c r="F55" s="360">
        <f>+'[3]Flujo '!D43</f>
        <v>50788061</v>
      </c>
      <c r="G55" s="360">
        <f>+'[3]Flujo '!E43</f>
        <v>128676307</v>
      </c>
      <c r="H55" s="352">
        <f t="shared" si="0"/>
        <v>-77888.245999999999</v>
      </c>
    </row>
    <row r="56" spans="2:8" s="270" customFormat="1" ht="18" customHeight="1" thickBot="1">
      <c r="B56" s="366" t="s">
        <v>239</v>
      </c>
      <c r="C56" s="358"/>
      <c r="D56" s="359">
        <v>2814985114</v>
      </c>
      <c r="E56" s="359">
        <v>3952182137</v>
      </c>
      <c r="F56" s="360">
        <v>0</v>
      </c>
      <c r="G56" s="360">
        <f>+'[3]Flujo '!E44</f>
        <v>3163551</v>
      </c>
      <c r="H56" s="352">
        <f t="shared" si="0"/>
        <v>-3163.5509999999999</v>
      </c>
    </row>
    <row r="57" spans="2:8" s="270" customFormat="1" ht="18" customHeight="1" thickBot="1">
      <c r="B57" s="367" t="s">
        <v>240</v>
      </c>
      <c r="C57" s="361"/>
      <c r="D57" s="368">
        <f>SUM(D51:D56)</f>
        <v>42753906918</v>
      </c>
      <c r="E57" s="368">
        <f>SUM(E51:E56)</f>
        <v>5233812405</v>
      </c>
      <c r="F57" s="368">
        <f>+F56+F55</f>
        <v>50788061</v>
      </c>
      <c r="G57" s="368">
        <f>+G56+G55</f>
        <v>131839858</v>
      </c>
      <c r="H57" s="352">
        <f t="shared" si="0"/>
        <v>-81051.797000000006</v>
      </c>
    </row>
    <row r="58" spans="2:8" s="270" customFormat="1" ht="18" customHeight="1" thickBot="1">
      <c r="B58" s="357" t="s">
        <v>241</v>
      </c>
      <c r="C58" s="358"/>
      <c r="D58" s="359">
        <v>0</v>
      </c>
      <c r="E58" s="359">
        <v>0</v>
      </c>
      <c r="F58" s="360">
        <v>0</v>
      </c>
      <c r="G58" s="360">
        <v>0</v>
      </c>
      <c r="H58" s="352">
        <f t="shared" si="0"/>
        <v>0</v>
      </c>
    </row>
    <row r="59" spans="2:8" s="270" customFormat="1" ht="18" customHeight="1" thickBot="1">
      <c r="B59" s="357" t="s">
        <v>242</v>
      </c>
      <c r="C59" s="358"/>
      <c r="D59" s="359">
        <v>-17891680809</v>
      </c>
      <c r="E59" s="359">
        <v>-6369263601</v>
      </c>
      <c r="F59" s="360">
        <f>+'[3]Flujo '!D47</f>
        <v>-33065714</v>
      </c>
      <c r="G59" s="360">
        <f>+'[3]Flujo '!E47</f>
        <v>-80234627</v>
      </c>
      <c r="H59" s="352">
        <f t="shared" si="0"/>
        <v>47168.913</v>
      </c>
    </row>
    <row r="60" spans="2:8" s="270" customFormat="1" ht="18" customHeight="1" thickBot="1">
      <c r="B60" s="357" t="s">
        <v>243</v>
      </c>
      <c r="C60" s="358"/>
      <c r="D60" s="359">
        <v>0</v>
      </c>
      <c r="E60" s="359">
        <v>0</v>
      </c>
      <c r="F60" s="360">
        <v>0</v>
      </c>
      <c r="G60" s="360">
        <v>0</v>
      </c>
      <c r="H60" s="352">
        <f t="shared" si="0"/>
        <v>0</v>
      </c>
    </row>
    <row r="61" spans="2:8" s="270" customFormat="1" ht="18" customHeight="1" thickBot="1">
      <c r="B61" s="369" t="s">
        <v>244</v>
      </c>
      <c r="C61" s="358"/>
      <c r="D61" s="359">
        <v>0</v>
      </c>
      <c r="E61" s="359">
        <v>0</v>
      </c>
      <c r="F61" s="360">
        <v>0</v>
      </c>
      <c r="G61" s="360">
        <v>0</v>
      </c>
      <c r="H61" s="352">
        <f t="shared" si="0"/>
        <v>0</v>
      </c>
    </row>
    <row r="62" spans="2:8" s="270" customFormat="1" ht="18" customHeight="1" thickBot="1">
      <c r="B62" s="357" t="s">
        <v>227</v>
      </c>
      <c r="C62" s="358"/>
      <c r="D62" s="359">
        <v>0</v>
      </c>
      <c r="E62" s="359">
        <v>0</v>
      </c>
      <c r="F62" s="360">
        <v>0</v>
      </c>
      <c r="G62" s="360">
        <v>0</v>
      </c>
      <c r="H62" s="352">
        <f t="shared" si="0"/>
        <v>0</v>
      </c>
    </row>
    <row r="63" spans="2:8" s="270" customFormat="1" ht="18" customHeight="1" thickBot="1">
      <c r="B63" s="357" t="s">
        <v>207</v>
      </c>
      <c r="C63" s="358"/>
      <c r="D63" s="359">
        <v>0</v>
      </c>
      <c r="E63" s="359">
        <v>0</v>
      </c>
      <c r="F63" s="360">
        <f>+'[3]Flujo '!D51</f>
        <v>-87471861</v>
      </c>
      <c r="G63" s="360">
        <f>+'[3]Flujo '!E51</f>
        <v>-78451047</v>
      </c>
      <c r="H63" s="352">
        <f t="shared" si="0"/>
        <v>-9020.8140000000003</v>
      </c>
    </row>
    <row r="64" spans="2:8" s="270" customFormat="1" ht="18" customHeight="1" thickBot="1">
      <c r="B64" s="357" t="s">
        <v>209</v>
      </c>
      <c r="C64" s="358"/>
      <c r="D64" s="359">
        <v>0</v>
      </c>
      <c r="E64" s="359">
        <v>0</v>
      </c>
      <c r="F64" s="360">
        <v>0</v>
      </c>
      <c r="G64" s="360">
        <v>0</v>
      </c>
      <c r="H64" s="352">
        <f t="shared" si="0"/>
        <v>0</v>
      </c>
    </row>
    <row r="65" spans="1:10" s="270" customFormat="1" ht="18" customHeight="1" thickBot="1">
      <c r="B65" s="357" t="s">
        <v>232</v>
      </c>
      <c r="C65" s="358"/>
      <c r="D65" s="359">
        <v>0</v>
      </c>
      <c r="E65" s="359">
        <v>0</v>
      </c>
      <c r="F65" s="360">
        <v>0</v>
      </c>
      <c r="G65" s="360">
        <v>0</v>
      </c>
      <c r="H65" s="352">
        <f t="shared" si="0"/>
        <v>0</v>
      </c>
    </row>
    <row r="66" spans="1:10" s="270" customFormat="1" ht="18" customHeight="1" thickBot="1">
      <c r="B66" s="357" t="s">
        <v>233</v>
      </c>
      <c r="C66" s="358"/>
      <c r="D66" s="359">
        <v>-249988835</v>
      </c>
      <c r="E66" s="359">
        <v>0</v>
      </c>
      <c r="F66" s="360">
        <f>+'[3]Flujo '!D54</f>
        <v>-204845</v>
      </c>
      <c r="G66" s="360">
        <f>+'[3]Flujo '!E54</f>
        <v>-851305</v>
      </c>
      <c r="H66" s="352">
        <f t="shared" si="0"/>
        <v>646.46</v>
      </c>
    </row>
    <row r="67" spans="1:10" s="270" customFormat="1" ht="18" customHeight="1" thickBot="1">
      <c r="B67" s="362" t="s">
        <v>100</v>
      </c>
      <c r="C67" s="363"/>
      <c r="D67" s="364">
        <f>SUM(D57:D66)</f>
        <v>24612237274</v>
      </c>
      <c r="E67" s="364">
        <f>SUM(E57:E66)</f>
        <v>-1135451196</v>
      </c>
      <c r="F67" s="364">
        <f>SUM(F57:F66)</f>
        <v>-69954359</v>
      </c>
      <c r="G67" s="364">
        <f>SUM(G57:G66)</f>
        <v>-27697121</v>
      </c>
      <c r="H67" s="352">
        <f t="shared" si="0"/>
        <v>-42257.237999999998</v>
      </c>
      <c r="J67" s="434">
        <f>+F67-'[4]Flujo '!D63</f>
        <v>-13238490</v>
      </c>
    </row>
    <row r="68" spans="1:10" s="270" customFormat="1" ht="6.75" customHeight="1" thickBot="1">
      <c r="A68" s="271"/>
      <c r="B68" s="522"/>
      <c r="C68" s="523"/>
      <c r="D68" s="523"/>
      <c r="E68" s="523"/>
      <c r="F68" s="523"/>
      <c r="G68" s="524"/>
      <c r="H68" s="352"/>
    </row>
    <row r="69" spans="1:10" s="270" customFormat="1" ht="25.5" customHeight="1" thickBot="1">
      <c r="A69" s="271"/>
      <c r="B69" s="362" t="s">
        <v>245</v>
      </c>
      <c r="C69" s="272"/>
      <c r="D69" s="364">
        <f>+D23+D49+D67</f>
        <v>51668325677</v>
      </c>
      <c r="E69" s="364">
        <f>+E23+E49+E67</f>
        <v>22765420174.039402</v>
      </c>
      <c r="F69" s="364">
        <f>+F23+F49+F67</f>
        <v>-5033896</v>
      </c>
      <c r="G69" s="364">
        <f>+G23+G49+G67</f>
        <v>43614450</v>
      </c>
      <c r="H69" s="352">
        <f t="shared" si="0"/>
        <v>-48648.345999999998</v>
      </c>
    </row>
    <row r="70" spans="1:10" s="270" customFormat="1" ht="6.75" customHeight="1" thickBot="1">
      <c r="A70" s="271"/>
      <c r="B70" s="525"/>
      <c r="C70" s="526"/>
      <c r="D70" s="526"/>
      <c r="E70" s="526"/>
      <c r="F70" s="526"/>
      <c r="G70" s="527"/>
      <c r="H70" s="352"/>
    </row>
    <row r="71" spans="1:10" s="270" customFormat="1" ht="24" customHeight="1" thickBot="1">
      <c r="B71" s="327" t="s">
        <v>246</v>
      </c>
      <c r="C71" s="361"/>
      <c r="D71" s="368">
        <f>[5]Resumen!Z67</f>
        <v>0</v>
      </c>
      <c r="E71" s="368">
        <f>+[6]Resumen!$Z$67</f>
        <v>0</v>
      </c>
      <c r="F71" s="368">
        <f>ROUND(D71/1000,0)</f>
        <v>0</v>
      </c>
      <c r="G71" s="368">
        <f>ROUND(E71/1000,0)</f>
        <v>0</v>
      </c>
      <c r="H71" s="352">
        <f t="shared" ref="H71:H77" si="3">+(F71-G71)/1000</f>
        <v>0</v>
      </c>
    </row>
    <row r="72" spans="1:10" s="270" customFormat="1" ht="6.75" customHeight="1" thickBot="1">
      <c r="B72" s="516"/>
      <c r="C72" s="517"/>
      <c r="D72" s="517"/>
      <c r="E72" s="517"/>
      <c r="F72" s="517"/>
      <c r="G72" s="518"/>
      <c r="H72" s="352">
        <f t="shared" si="3"/>
        <v>0</v>
      </c>
    </row>
    <row r="73" spans="1:10" s="270" customFormat="1" ht="18" customHeight="1" thickBot="1">
      <c r="B73" s="362" t="s">
        <v>247</v>
      </c>
      <c r="C73" s="363"/>
      <c r="D73" s="364">
        <f>+D23+D49+D67</f>
        <v>51668325677</v>
      </c>
      <c r="E73" s="364">
        <f>+E23+E49+E67</f>
        <v>22765420174.039402</v>
      </c>
      <c r="F73" s="364">
        <f>+F69+F71</f>
        <v>-5033896</v>
      </c>
      <c r="G73" s="364">
        <f>+G69+G71</f>
        <v>43614450</v>
      </c>
      <c r="H73" s="352">
        <f t="shared" si="3"/>
        <v>-48648.345999999998</v>
      </c>
    </row>
    <row r="74" spans="1:10" s="270" customFormat="1" ht="6.75" customHeight="1" thickBot="1">
      <c r="B74" s="516"/>
      <c r="C74" s="517"/>
      <c r="D74" s="517"/>
      <c r="E74" s="517"/>
      <c r="F74" s="517"/>
      <c r="G74" s="518"/>
      <c r="H74" s="352"/>
    </row>
    <row r="75" spans="1:10" s="270" customFormat="1" ht="18" customHeight="1" thickBot="1">
      <c r="B75" s="327" t="s">
        <v>99</v>
      </c>
      <c r="C75" s="361"/>
      <c r="D75" s="368">
        <v>5051498769.1188555</v>
      </c>
      <c r="E75" s="368">
        <v>6089961730</v>
      </c>
      <c r="F75" s="360">
        <f>+'[3]Flujo '!$D$59</f>
        <v>37206648</v>
      </c>
      <c r="G75" s="360">
        <f>+'[3]Flujo '!$E$59</f>
        <v>6553176</v>
      </c>
      <c r="H75" s="352">
        <f t="shared" si="3"/>
        <v>30653.472000000002</v>
      </c>
    </row>
    <row r="76" spans="1:10" s="270" customFormat="1" ht="6.75" customHeight="1" thickBot="1">
      <c r="B76" s="519"/>
      <c r="C76" s="520"/>
      <c r="D76" s="520"/>
      <c r="E76" s="520"/>
      <c r="F76" s="520"/>
      <c r="G76" s="521"/>
      <c r="H76" s="352"/>
    </row>
    <row r="77" spans="1:10" s="270" customFormat="1" ht="18" customHeight="1" thickBot="1">
      <c r="B77" s="362" t="s">
        <v>98</v>
      </c>
      <c r="C77" s="370" t="s">
        <v>253</v>
      </c>
      <c r="D77" s="364">
        <f>+D73+D75</f>
        <v>56719824446.118858</v>
      </c>
      <c r="E77" s="364">
        <f>+E73+E75</f>
        <v>28855381904.039402</v>
      </c>
      <c r="F77" s="364">
        <f>+F73+F75</f>
        <v>32172752</v>
      </c>
      <c r="G77" s="364">
        <f>+G73+G75</f>
        <v>50167626</v>
      </c>
      <c r="H77" s="352">
        <f t="shared" si="3"/>
        <v>-17994.874</v>
      </c>
    </row>
    <row r="78" spans="1:10">
      <c r="D78" s="273"/>
      <c r="E78" s="273"/>
    </row>
    <row r="79" spans="1:10">
      <c r="D79" s="273"/>
      <c r="E79" s="273"/>
      <c r="F79" s="273"/>
      <c r="G79" s="273"/>
    </row>
    <row r="80" spans="1:10">
      <c r="F80" s="273"/>
      <c r="G80" s="273"/>
    </row>
    <row r="82" spans="4:4">
      <c r="D82" s="273"/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I12" sqref="I12"/>
    </sheetView>
  </sheetViews>
  <sheetFormatPr baseColWidth="10" defaultRowHeight="11.25"/>
  <cols>
    <col min="1" max="1" width="11.42578125" style="223"/>
    <col min="2" max="2" width="45.5703125" style="223" bestFit="1" customWidth="1"/>
    <col min="3" max="3" width="15.28515625" style="223" bestFit="1" customWidth="1"/>
    <col min="4" max="5" width="11.42578125" style="223"/>
    <col min="6" max="6" width="13.85546875" style="223" bestFit="1" customWidth="1"/>
    <col min="7" max="16384" width="11.42578125" style="223"/>
  </cols>
  <sheetData>
    <row r="2" spans="2:9">
      <c r="B2" s="221" t="s">
        <v>97</v>
      </c>
      <c r="C2" s="222" t="s">
        <v>6</v>
      </c>
      <c r="F2" s="484" t="s">
        <v>256</v>
      </c>
      <c r="G2" s="485">
        <v>41426</v>
      </c>
      <c r="H2" s="485">
        <v>41061</v>
      </c>
      <c r="I2" s="484" t="s">
        <v>257</v>
      </c>
    </row>
    <row r="3" spans="2:9">
      <c r="B3" s="223" t="s">
        <v>254</v>
      </c>
      <c r="C3" s="224">
        <f>+cálculos!E74</f>
        <v>59979299</v>
      </c>
      <c r="F3" s="484"/>
      <c r="G3" s="484" t="s">
        <v>6</v>
      </c>
      <c r="H3" s="484" t="s">
        <v>6</v>
      </c>
      <c r="I3" s="484" t="s">
        <v>6</v>
      </c>
    </row>
    <row r="4" spans="2:9">
      <c r="B4" s="223" t="s">
        <v>279</v>
      </c>
      <c r="C4" s="224">
        <f>-cálculos!D74</f>
        <v>-43708630</v>
      </c>
      <c r="F4" s="486"/>
      <c r="G4" s="486"/>
      <c r="H4" s="486"/>
      <c r="I4" s="486"/>
    </row>
    <row r="5" spans="2:9">
      <c r="B5" s="225" t="s">
        <v>280</v>
      </c>
      <c r="C5" s="226">
        <f>+cálculos!C74</f>
        <v>40086479</v>
      </c>
      <c r="F5" s="486">
        <v>5102009100</v>
      </c>
      <c r="G5" s="487">
        <f>+'[7]Resultado 062013'!$L$69/1000</f>
        <v>186394.40299999999</v>
      </c>
      <c r="H5" s="487">
        <f>+'[7]Resultado 062012'!$K$71/1000</f>
        <v>1049999.28</v>
      </c>
      <c r="I5" s="488">
        <f>+G5-H5</f>
        <v>-863604.87700000009</v>
      </c>
    </row>
    <row r="6" spans="2:9">
      <c r="B6" s="221" t="s">
        <v>278</v>
      </c>
      <c r="C6" s="227">
        <f>SUM(C3:C5)</f>
        <v>56357148</v>
      </c>
      <c r="G6" s="224"/>
      <c r="H6" s="224"/>
    </row>
    <row r="7" spans="2:9">
      <c r="C7" s="224"/>
    </row>
    <row r="8" spans="2:9">
      <c r="B8" s="228" t="s">
        <v>281</v>
      </c>
    </row>
    <row r="9" spans="2:9">
      <c r="B9" s="221" t="s">
        <v>19</v>
      </c>
      <c r="C9" s="222" t="s">
        <v>6</v>
      </c>
    </row>
    <row r="10" spans="2:9">
      <c r="B10" s="223" t="s">
        <v>254</v>
      </c>
      <c r="C10" s="224">
        <f>+cálculos!F20-cálculos!F21</f>
        <v>180915967</v>
      </c>
    </row>
    <row r="11" spans="2:9">
      <c r="B11" s="223" t="s">
        <v>279</v>
      </c>
      <c r="C11" s="224">
        <f>-(+cálculos!E20-cálculos!E21)</f>
        <v>-132258743</v>
      </c>
    </row>
    <row r="12" spans="2:9">
      <c r="B12" s="225" t="s">
        <v>280</v>
      </c>
      <c r="C12" s="226">
        <f>+cálculos!D20-cálculos!D21</f>
        <v>125533427</v>
      </c>
    </row>
    <row r="13" spans="2:9">
      <c r="B13" s="221" t="s">
        <v>278</v>
      </c>
      <c r="C13" s="227">
        <f>SUM(C10:C12)</f>
        <v>174190651</v>
      </c>
    </row>
    <row r="16" spans="2:9">
      <c r="B16" s="221" t="s">
        <v>21</v>
      </c>
      <c r="C16" s="222" t="s">
        <v>6</v>
      </c>
    </row>
    <row r="17" spans="2:3">
      <c r="B17" s="223" t="s">
        <v>254</v>
      </c>
      <c r="C17" s="224">
        <f>-cálculos!F21</f>
        <v>24172052</v>
      </c>
    </row>
    <row r="18" spans="2:3">
      <c r="B18" s="223" t="s">
        <v>279</v>
      </c>
      <c r="C18" s="224">
        <f>+cálculos!E21</f>
        <v>-16657332</v>
      </c>
    </row>
    <row r="19" spans="2:3">
      <c r="B19" s="225" t="s">
        <v>280</v>
      </c>
      <c r="C19" s="226">
        <f>-cálculos!D21</f>
        <v>21900066</v>
      </c>
    </row>
    <row r="20" spans="2:3">
      <c r="B20" s="221" t="s">
        <v>278</v>
      </c>
      <c r="C20" s="227">
        <f>SUM(C17:C19)</f>
        <v>29414786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E13" workbookViewId="0">
      <selection activeCell="AE33" sqref="A33:XFD33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J25"/>
  <sheetViews>
    <sheetView showGridLines="0" topLeftCell="A5" workbookViewId="0">
      <selection activeCell="B3" sqref="B3:F16"/>
    </sheetView>
  </sheetViews>
  <sheetFormatPr baseColWidth="10" defaultRowHeight="12.75"/>
  <cols>
    <col min="1" max="1" width="3.85546875" style="143" customWidth="1"/>
    <col min="2" max="2" width="49" style="143" bestFit="1" customWidth="1"/>
    <col min="3" max="4" width="12.7109375" style="143" customWidth="1"/>
    <col min="5" max="5" width="10.28515625" style="143" customWidth="1"/>
    <col min="6" max="6" width="9.140625" style="143" customWidth="1"/>
    <col min="7" max="7" width="8" style="143" bestFit="1" customWidth="1"/>
    <col min="8" max="9" width="11.42578125" style="143"/>
    <col min="10" max="10" width="17.85546875" style="143" bestFit="1" customWidth="1"/>
    <col min="11" max="16384" width="11.42578125" style="143"/>
  </cols>
  <sheetData>
    <row r="1" spans="2:10" ht="21" customHeight="1">
      <c r="B1" s="371" t="s">
        <v>357</v>
      </c>
    </row>
    <row r="2" spans="2:10" ht="13.5" thickBot="1">
      <c r="B2" s="372"/>
      <c r="F2" s="148"/>
    </row>
    <row r="3" spans="2:10" ht="44.25" customHeight="1">
      <c r="B3" s="186" t="s">
        <v>283</v>
      </c>
      <c r="C3" s="280" t="s">
        <v>351</v>
      </c>
      <c r="D3" s="280" t="s">
        <v>355</v>
      </c>
      <c r="E3" s="493" t="s">
        <v>356</v>
      </c>
      <c r="F3" s="494"/>
    </row>
    <row r="4" spans="2:10" ht="18.75" customHeight="1">
      <c r="B4" s="210"/>
      <c r="C4" s="184" t="s">
        <v>68</v>
      </c>
      <c r="D4" s="184" t="s">
        <v>68</v>
      </c>
      <c r="E4" s="184" t="s">
        <v>68</v>
      </c>
      <c r="F4" s="185" t="s">
        <v>65</v>
      </c>
    </row>
    <row r="5" spans="2:10" ht="18.75" customHeight="1">
      <c r="B5" s="169" t="s">
        <v>284</v>
      </c>
      <c r="C5" s="211">
        <v>118854</v>
      </c>
      <c r="D5" s="211">
        <v>122937</v>
      </c>
      <c r="E5" s="212">
        <v>-4083</v>
      </c>
      <c r="F5" s="193">
        <v>-3.3000000000000002E-2</v>
      </c>
      <c r="G5" s="148"/>
    </row>
    <row r="6" spans="2:10" ht="18.75" customHeight="1">
      <c r="B6" s="169" t="s">
        <v>285</v>
      </c>
      <c r="C6" s="211">
        <v>1698913</v>
      </c>
      <c r="D6" s="211">
        <v>1696351</v>
      </c>
      <c r="E6" s="212">
        <v>2562</v>
      </c>
      <c r="F6" s="193">
        <v>2E-3</v>
      </c>
      <c r="G6" s="148"/>
      <c r="J6" s="391"/>
    </row>
    <row r="7" spans="2:10" ht="20.25" customHeight="1">
      <c r="B7" s="172" t="s">
        <v>286</v>
      </c>
      <c r="C7" s="213">
        <v>1817767</v>
      </c>
      <c r="D7" s="213">
        <v>1819288</v>
      </c>
      <c r="E7" s="214">
        <v>-1521</v>
      </c>
      <c r="F7" s="205">
        <v>-1E-3</v>
      </c>
    </row>
    <row r="8" spans="2:10" ht="18.75" customHeight="1">
      <c r="B8" s="169"/>
      <c r="C8" s="211"/>
      <c r="D8" s="211"/>
      <c r="E8" s="212"/>
      <c r="F8" s="203"/>
    </row>
    <row r="9" spans="2:10" ht="18.75" customHeight="1">
      <c r="B9" s="169" t="s">
        <v>287</v>
      </c>
      <c r="C9" s="211">
        <v>182213</v>
      </c>
      <c r="D9" s="211">
        <v>167343</v>
      </c>
      <c r="E9" s="212">
        <v>14870</v>
      </c>
      <c r="F9" s="193">
        <v>8.8999999999999996E-2</v>
      </c>
      <c r="G9" s="148"/>
    </row>
    <row r="10" spans="2:10" ht="18.75" customHeight="1">
      <c r="B10" s="169" t="s">
        <v>288</v>
      </c>
      <c r="C10" s="211">
        <v>683083</v>
      </c>
      <c r="D10" s="211">
        <v>695418</v>
      </c>
      <c r="E10" s="212">
        <v>-12335</v>
      </c>
      <c r="F10" s="193">
        <v>-1.7999999999999999E-2</v>
      </c>
      <c r="G10" s="148"/>
    </row>
    <row r="11" spans="2:10" ht="22.5" customHeight="1">
      <c r="B11" s="172" t="s">
        <v>289</v>
      </c>
      <c r="C11" s="213">
        <v>865296</v>
      </c>
      <c r="D11" s="213">
        <v>862761</v>
      </c>
      <c r="E11" s="214">
        <v>2535</v>
      </c>
      <c r="F11" s="205">
        <v>3.0000000000000001E-3</v>
      </c>
      <c r="G11" s="148"/>
    </row>
    <row r="12" spans="2:10" ht="18.75" customHeight="1">
      <c r="B12" s="169"/>
      <c r="C12" s="206"/>
      <c r="D12" s="206"/>
      <c r="E12" s="215"/>
      <c r="F12" s="193"/>
    </row>
    <row r="13" spans="2:10" ht="23.25" customHeight="1">
      <c r="B13" s="169" t="s">
        <v>290</v>
      </c>
      <c r="C13" s="211">
        <v>581889</v>
      </c>
      <c r="D13" s="211">
        <v>583788</v>
      </c>
      <c r="E13" s="212">
        <v>-1899</v>
      </c>
      <c r="F13" s="193">
        <v>-3.0000000000000001E-3</v>
      </c>
      <c r="G13" s="148"/>
    </row>
    <row r="14" spans="2:10" ht="18.75" customHeight="1">
      <c r="B14" s="169" t="s">
        <v>291</v>
      </c>
      <c r="C14" s="211">
        <v>370582</v>
      </c>
      <c r="D14" s="211">
        <v>372739</v>
      </c>
      <c r="E14" s="212">
        <v>-2157</v>
      </c>
      <c r="F14" s="193">
        <v>-6.0000000000000001E-3</v>
      </c>
      <c r="G14" s="148"/>
    </row>
    <row r="15" spans="2:10" ht="21" customHeight="1">
      <c r="B15" s="172" t="s">
        <v>292</v>
      </c>
      <c r="C15" s="213">
        <v>952471</v>
      </c>
      <c r="D15" s="213">
        <v>956527</v>
      </c>
      <c r="E15" s="214">
        <v>-4056</v>
      </c>
      <c r="F15" s="205">
        <v>-4.0000000000000001E-3</v>
      </c>
      <c r="G15" s="148"/>
    </row>
    <row r="16" spans="2:10" ht="27" customHeight="1" thickBot="1">
      <c r="B16" s="176" t="s">
        <v>293</v>
      </c>
      <c r="C16" s="216">
        <v>1817767</v>
      </c>
      <c r="D16" s="216">
        <v>1819288</v>
      </c>
      <c r="E16" s="217">
        <v>-1521</v>
      </c>
      <c r="F16" s="178">
        <v>-1E-3</v>
      </c>
      <c r="G16" s="148"/>
    </row>
    <row r="17" spans="2:6" ht="18.75" customHeight="1"/>
    <row r="18" spans="2:6" ht="18.75" customHeight="1">
      <c r="B18" s="275"/>
      <c r="C18" s="276"/>
      <c r="D18" s="276"/>
      <c r="E18" s="276"/>
      <c r="F18" s="277"/>
    </row>
    <row r="19" spans="2:6" ht="18.75" customHeight="1">
      <c r="B19" s="275"/>
      <c r="C19" s="276"/>
      <c r="D19" s="276"/>
      <c r="E19" s="276"/>
      <c r="F19" s="276"/>
    </row>
    <row r="20" spans="2:6" ht="24" customHeight="1">
      <c r="F20" s="148"/>
    </row>
    <row r="21" spans="2:6" ht="18.75" customHeight="1">
      <c r="C21" s="148"/>
      <c r="D21" s="148"/>
      <c r="E21" s="148"/>
    </row>
    <row r="22" spans="2:6" ht="18.75" customHeight="1"/>
    <row r="24" spans="2:6">
      <c r="B24" s="160"/>
      <c r="C24" s="160"/>
      <c r="D24" s="160"/>
      <c r="E24" s="160"/>
      <c r="F24" s="160"/>
    </row>
    <row r="25" spans="2:6" s="160" customFormat="1">
      <c r="B25" s="143"/>
      <c r="C25" s="143"/>
      <c r="D25" s="143"/>
      <c r="E25" s="143"/>
      <c r="F25" s="143"/>
    </row>
  </sheetData>
  <mergeCells count="1">
    <mergeCell ref="E3:F3"/>
  </mergeCells>
  <phoneticPr fontId="4" type="noConversion"/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F27"/>
  <sheetViews>
    <sheetView showGridLines="0" workbookViewId="0">
      <selection activeCell="B3" sqref="B3:F19"/>
    </sheetView>
  </sheetViews>
  <sheetFormatPr baseColWidth="10" defaultRowHeight="12.75"/>
  <cols>
    <col min="1" max="1" width="8" style="143" bestFit="1" customWidth="1"/>
    <col min="2" max="2" width="42.7109375" style="143" customWidth="1"/>
    <col min="3" max="3" width="8.140625" style="144" customWidth="1"/>
    <col min="4" max="4" width="12.7109375" style="143" customWidth="1"/>
    <col min="5" max="5" width="12.5703125" style="143" customWidth="1"/>
    <col min="6" max="6" width="15.140625" style="143" customWidth="1"/>
    <col min="7" max="7" width="6" style="143" customWidth="1"/>
    <col min="8" max="16384" width="11.42578125" style="143"/>
  </cols>
  <sheetData>
    <row r="1" spans="1:6" ht="21" customHeight="1">
      <c r="B1" s="146" t="s">
        <v>294</v>
      </c>
    </row>
    <row r="2" spans="1:6" ht="13.5" thickBot="1"/>
    <row r="3" spans="1:6" ht="44.25" customHeight="1">
      <c r="B3" s="187" t="s">
        <v>294</v>
      </c>
      <c r="C3" s="188"/>
      <c r="D3" s="489" t="s">
        <v>351</v>
      </c>
      <c r="E3" s="489" t="s">
        <v>355</v>
      </c>
      <c r="F3" s="382" t="s">
        <v>356</v>
      </c>
    </row>
    <row r="4" spans="1:6" ht="18.75" customHeight="1">
      <c r="B4" s="169"/>
      <c r="C4" s="184"/>
      <c r="D4" s="206"/>
      <c r="E4" s="206"/>
      <c r="F4" s="218"/>
    </row>
    <row r="5" spans="1:6" ht="18.75" customHeight="1">
      <c r="A5" s="148"/>
      <c r="B5" s="172" t="s">
        <v>295</v>
      </c>
      <c r="C5" s="173"/>
      <c r="D5" s="174"/>
      <c r="E5" s="174"/>
      <c r="F5" s="175"/>
    </row>
    <row r="6" spans="1:6" ht="18.75" customHeight="1">
      <c r="A6" s="148"/>
      <c r="B6" s="169" t="s">
        <v>296</v>
      </c>
      <c r="C6" s="184" t="s">
        <v>64</v>
      </c>
      <c r="D6" s="192">
        <v>0.65</v>
      </c>
      <c r="E6" s="192">
        <v>0.73</v>
      </c>
      <c r="F6" s="193">
        <v>-0.11</v>
      </c>
    </row>
    <row r="7" spans="1:6" ht="20.25" customHeight="1">
      <c r="B7" s="169" t="s">
        <v>297</v>
      </c>
      <c r="C7" s="184" t="s">
        <v>64</v>
      </c>
      <c r="D7" s="192">
        <v>0.18</v>
      </c>
      <c r="E7" s="192">
        <v>0.22</v>
      </c>
      <c r="F7" s="193">
        <v>-0.182</v>
      </c>
    </row>
    <row r="8" spans="1:6" ht="18.75" customHeight="1">
      <c r="B8" s="169"/>
      <c r="C8" s="184"/>
      <c r="D8" s="192"/>
      <c r="E8" s="192"/>
      <c r="F8" s="193"/>
    </row>
    <row r="9" spans="1:6" ht="18.75" customHeight="1">
      <c r="A9" s="148"/>
      <c r="B9" s="172" t="s">
        <v>298</v>
      </c>
      <c r="C9" s="173"/>
      <c r="D9" s="174"/>
      <c r="E9" s="174"/>
      <c r="F9" s="175"/>
    </row>
    <row r="10" spans="1:6" ht="18.75" customHeight="1">
      <c r="A10" s="148"/>
      <c r="B10" s="169" t="s">
        <v>299</v>
      </c>
      <c r="C10" s="184" t="s">
        <v>65</v>
      </c>
      <c r="D10" s="206">
        <v>90.85</v>
      </c>
      <c r="E10" s="206">
        <v>90.2</v>
      </c>
      <c r="F10" s="193">
        <v>7.0000000000000001E-3</v>
      </c>
    </row>
    <row r="11" spans="1:6" ht="22.5" customHeight="1">
      <c r="A11" s="148"/>
      <c r="B11" s="169" t="s">
        <v>300</v>
      </c>
      <c r="C11" s="184" t="s">
        <v>65</v>
      </c>
      <c r="D11" s="192">
        <v>21.060000000000002</v>
      </c>
      <c r="E11" s="192">
        <v>19.400000000000002</v>
      </c>
      <c r="F11" s="193">
        <v>8.5999999999999993E-2</v>
      </c>
    </row>
    <row r="12" spans="1:6" ht="18.75" customHeight="1">
      <c r="B12" s="169" t="s">
        <v>301</v>
      </c>
      <c r="C12" s="184" t="s">
        <v>65</v>
      </c>
      <c r="D12" s="192">
        <v>78.94</v>
      </c>
      <c r="E12" s="192">
        <v>80.600000000000009</v>
      </c>
      <c r="F12" s="193">
        <v>-2.1000000000000001E-2</v>
      </c>
    </row>
    <row r="13" spans="1:6" ht="23.25" customHeight="1">
      <c r="A13" s="148"/>
      <c r="B13" s="169" t="s">
        <v>302</v>
      </c>
      <c r="C13" s="184" t="s">
        <v>64</v>
      </c>
      <c r="D13" s="192">
        <v>5.92</v>
      </c>
      <c r="E13" s="192">
        <v>7.48</v>
      </c>
      <c r="F13" s="193">
        <v>-0.20899999999999999</v>
      </c>
    </row>
    <row r="14" spans="1:6" ht="18.75" customHeight="1">
      <c r="A14" s="148"/>
      <c r="B14" s="169"/>
      <c r="C14" s="184"/>
      <c r="D14" s="192"/>
      <c r="E14" s="192"/>
      <c r="F14" s="193"/>
    </row>
    <row r="15" spans="1:6" ht="21" customHeight="1">
      <c r="A15" s="148"/>
      <c r="B15" s="172" t="s">
        <v>303</v>
      </c>
      <c r="C15" s="173"/>
      <c r="D15" s="174"/>
      <c r="E15" s="174"/>
      <c r="F15" s="175"/>
    </row>
    <row r="16" spans="1:6" ht="26.25" customHeight="1">
      <c r="B16" s="384" t="s">
        <v>304</v>
      </c>
      <c r="C16" s="184" t="s">
        <v>65</v>
      </c>
      <c r="D16" s="192">
        <v>9.66</v>
      </c>
      <c r="E16" s="192">
        <v>10.31</v>
      </c>
      <c r="F16" s="193">
        <v>-6.3E-2</v>
      </c>
    </row>
    <row r="17" spans="2:6" ht="18.75" customHeight="1">
      <c r="B17" s="169" t="s">
        <v>305</v>
      </c>
      <c r="C17" s="184" t="s">
        <v>65</v>
      </c>
      <c r="D17" s="192">
        <v>2.97</v>
      </c>
      <c r="E17" s="192">
        <v>3.37</v>
      </c>
      <c r="F17" s="193">
        <v>-0.11899999999999999</v>
      </c>
    </row>
    <row r="18" spans="2:6" ht="18.75" customHeight="1">
      <c r="B18" s="169" t="s">
        <v>306</v>
      </c>
      <c r="C18" s="184" t="s">
        <v>66</v>
      </c>
      <c r="D18" s="192">
        <v>56.36</v>
      </c>
      <c r="E18" s="192">
        <v>59.98</v>
      </c>
      <c r="F18" s="193">
        <v>-0.06</v>
      </c>
    </row>
    <row r="19" spans="2:6" ht="18.75" customHeight="1" thickBot="1">
      <c r="B19" s="219" t="s">
        <v>307</v>
      </c>
      <c r="C19" s="220" t="s">
        <v>65</v>
      </c>
      <c r="D19" s="281">
        <v>6.2700000000000005</v>
      </c>
      <c r="E19" s="281">
        <v>5.7700000000000005</v>
      </c>
      <c r="F19" s="282">
        <v>8.6999999999999994E-2</v>
      </c>
    </row>
    <row r="20" spans="2:6" ht="24" customHeight="1"/>
    <row r="21" spans="2:6" ht="18.75" customHeight="1">
      <c r="C21" s="164"/>
      <c r="D21" s="165"/>
      <c r="E21" s="165"/>
    </row>
    <row r="22" spans="2:6" ht="18.75" customHeight="1"/>
    <row r="23" spans="2:6">
      <c r="C23" s="162"/>
      <c r="D23" s="149"/>
      <c r="E23" s="149"/>
    </row>
    <row r="24" spans="2:6">
      <c r="C24" s="162"/>
      <c r="D24" s="149"/>
      <c r="E24" s="149"/>
    </row>
    <row r="25" spans="2:6" s="160" customFormat="1">
      <c r="C25" s="163"/>
      <c r="D25" s="167"/>
      <c r="E25" s="167"/>
    </row>
    <row r="26" spans="2:6">
      <c r="C26" s="164"/>
      <c r="D26" s="168"/>
      <c r="E26" s="168"/>
    </row>
    <row r="27" spans="2:6">
      <c r="D27" s="149"/>
      <c r="E27" s="149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L24"/>
  <sheetViews>
    <sheetView showGridLines="0" topLeftCell="A2" workbookViewId="0">
      <selection activeCell="F21" sqref="B3:F21"/>
    </sheetView>
  </sheetViews>
  <sheetFormatPr baseColWidth="10" defaultRowHeight="12.75"/>
  <cols>
    <col min="1" max="1" width="6" style="143" customWidth="1"/>
    <col min="2" max="2" width="52.42578125" style="143" customWidth="1"/>
    <col min="3" max="4" width="13.7109375" style="143" customWidth="1"/>
    <col min="5" max="5" width="12.5703125" style="143" customWidth="1"/>
    <col min="6" max="6" width="11.5703125" style="143" customWidth="1"/>
    <col min="7" max="7" width="12.28515625" style="143" bestFit="1" customWidth="1"/>
    <col min="8" max="8" width="10.140625" style="143" bestFit="1" customWidth="1"/>
    <col min="9" max="10" width="12.7109375" style="143" customWidth="1"/>
    <col min="11" max="12" width="12.28515625" style="143" customWidth="1"/>
    <col min="13" max="16384" width="11.42578125" style="143"/>
  </cols>
  <sheetData>
    <row r="1" spans="2:7">
      <c r="B1" s="146" t="s">
        <v>358</v>
      </c>
    </row>
    <row r="2" spans="2:7" ht="13.5" thickBot="1"/>
    <row r="3" spans="2:7" ht="44.25" customHeight="1">
      <c r="B3" s="183" t="s">
        <v>308</v>
      </c>
      <c r="C3" s="489" t="s">
        <v>351</v>
      </c>
      <c r="D3" s="280" t="s">
        <v>352</v>
      </c>
      <c r="E3" s="493" t="s">
        <v>354</v>
      </c>
      <c r="F3" s="494"/>
    </row>
    <row r="4" spans="2:7" ht="18.75" customHeight="1">
      <c r="B4" s="194"/>
      <c r="C4" s="184" t="s">
        <v>68</v>
      </c>
      <c r="D4" s="184" t="s">
        <v>68</v>
      </c>
      <c r="E4" s="184" t="s">
        <v>68</v>
      </c>
      <c r="F4" s="195" t="s">
        <v>65</v>
      </c>
    </row>
    <row r="5" spans="2:7" ht="19.5" customHeight="1">
      <c r="B5" s="169" t="s">
        <v>309</v>
      </c>
      <c r="C5" s="196">
        <v>291202</v>
      </c>
      <c r="D5" s="196">
        <v>278685</v>
      </c>
      <c r="E5" s="196">
        <v>12517</v>
      </c>
      <c r="F5" s="193">
        <v>4.4999999999999998E-2</v>
      </c>
      <c r="G5" s="150"/>
    </row>
    <row r="6" spans="2:7" ht="19.5" customHeight="1">
      <c r="B6" s="169" t="s">
        <v>310</v>
      </c>
      <c r="C6" s="196">
        <v>-20492</v>
      </c>
      <c r="D6" s="196">
        <v>-21904</v>
      </c>
      <c r="E6" s="196">
        <v>1412</v>
      </c>
      <c r="F6" s="193">
        <v>-6.4000000000000001E-2</v>
      </c>
      <c r="G6" s="151"/>
    </row>
    <row r="7" spans="2:7" ht="19.5" customHeight="1">
      <c r="B7" s="169" t="s">
        <v>311</v>
      </c>
      <c r="C7" s="196">
        <v>-29598</v>
      </c>
      <c r="D7" s="196">
        <v>-28910</v>
      </c>
      <c r="E7" s="196">
        <v>-688</v>
      </c>
      <c r="F7" s="193">
        <v>2.4E-2</v>
      </c>
      <c r="G7" s="151"/>
    </row>
    <row r="8" spans="2:7" ht="19.5" customHeight="1">
      <c r="B8" s="169" t="s">
        <v>312</v>
      </c>
      <c r="C8" s="196">
        <v>-48759</v>
      </c>
      <c r="D8" s="196">
        <v>-39983</v>
      </c>
      <c r="E8" s="196">
        <v>-8776</v>
      </c>
      <c r="F8" s="193">
        <v>0.219</v>
      </c>
      <c r="G8" s="151"/>
    </row>
    <row r="9" spans="2:7" ht="19.5" customHeight="1">
      <c r="B9" s="197" t="s">
        <v>313</v>
      </c>
      <c r="C9" s="198">
        <v>-66879</v>
      </c>
      <c r="D9" s="198">
        <v>-55309</v>
      </c>
      <c r="E9" s="198">
        <v>-11570</v>
      </c>
      <c r="F9" s="199">
        <v>0.20899999999999999</v>
      </c>
      <c r="G9" s="151"/>
    </row>
    <row r="10" spans="2:7" ht="19.5" customHeight="1">
      <c r="B10" s="179" t="s">
        <v>314</v>
      </c>
      <c r="C10" s="180">
        <v>125474</v>
      </c>
      <c r="D10" s="180">
        <v>132579</v>
      </c>
      <c r="E10" s="180">
        <v>-7105</v>
      </c>
      <c r="F10" s="439">
        <v>-5.3999999999999999E-2</v>
      </c>
      <c r="G10" s="150"/>
    </row>
    <row r="11" spans="2:7" ht="19.5" customHeight="1">
      <c r="B11" s="169" t="s">
        <v>315</v>
      </c>
      <c r="C11" s="196">
        <v>5817</v>
      </c>
      <c r="D11" s="196">
        <v>6656</v>
      </c>
      <c r="E11" s="196">
        <v>-839</v>
      </c>
      <c r="F11" s="193">
        <v>-0.126</v>
      </c>
      <c r="G11" s="150"/>
    </row>
    <row r="12" spans="2:7" ht="19.5" customHeight="1">
      <c r="B12" s="169" t="s">
        <v>316</v>
      </c>
      <c r="C12" s="196">
        <v>-21900</v>
      </c>
      <c r="D12" s="196">
        <v>-16657</v>
      </c>
      <c r="E12" s="196">
        <v>-5243</v>
      </c>
      <c r="F12" s="193">
        <v>0.315</v>
      </c>
      <c r="G12" s="150"/>
    </row>
    <row r="13" spans="2:7" ht="19.5" customHeight="1">
      <c r="B13" s="169" t="s">
        <v>317</v>
      </c>
      <c r="C13" s="196">
        <v>-4</v>
      </c>
      <c r="D13" s="196">
        <v>-1</v>
      </c>
      <c r="E13" s="196">
        <v>-3</v>
      </c>
      <c r="F13" s="193">
        <v>3</v>
      </c>
      <c r="G13" s="150"/>
    </row>
    <row r="14" spans="2:7" ht="19.5" customHeight="1">
      <c r="B14" s="200" t="s">
        <v>318</v>
      </c>
      <c r="C14" s="198">
        <v>-7068</v>
      </c>
      <c r="D14" s="198">
        <v>-7418</v>
      </c>
      <c r="E14" s="198">
        <v>350</v>
      </c>
      <c r="F14" s="199">
        <v>-4.7E-2</v>
      </c>
      <c r="G14" s="150"/>
    </row>
    <row r="15" spans="2:7" ht="19.5" customHeight="1">
      <c r="B15" s="179" t="s">
        <v>319</v>
      </c>
      <c r="C15" s="180">
        <v>-23155</v>
      </c>
      <c r="D15" s="180">
        <v>-17420</v>
      </c>
      <c r="E15" s="180">
        <v>-5735</v>
      </c>
      <c r="F15" s="439">
        <v>0.32900000000000001</v>
      </c>
      <c r="G15" s="150"/>
    </row>
    <row r="16" spans="2:7" ht="19.5" customHeight="1">
      <c r="B16" s="197" t="s">
        <v>320</v>
      </c>
      <c r="C16" s="198">
        <v>1314</v>
      </c>
      <c r="D16" s="198">
        <v>443</v>
      </c>
      <c r="E16" s="198">
        <v>871</v>
      </c>
      <c r="F16" s="199">
        <v>1.966</v>
      </c>
      <c r="G16" s="150"/>
    </row>
    <row r="17" spans="2:12" ht="19.5" customHeight="1">
      <c r="B17" s="179" t="s">
        <v>321</v>
      </c>
      <c r="C17" s="180">
        <v>103633</v>
      </c>
      <c r="D17" s="180">
        <v>115602</v>
      </c>
      <c r="E17" s="180">
        <v>-11969</v>
      </c>
      <c r="F17" s="439">
        <v>-0.104</v>
      </c>
      <c r="G17" s="150"/>
    </row>
    <row r="18" spans="2:12" ht="19.5" customHeight="1">
      <c r="B18" s="197" t="s">
        <v>322</v>
      </c>
      <c r="C18" s="198">
        <v>-20883</v>
      </c>
      <c r="D18" s="198">
        <v>-28066</v>
      </c>
      <c r="E18" s="198">
        <v>7183</v>
      </c>
      <c r="F18" s="199">
        <v>-0.25600000000000001</v>
      </c>
      <c r="G18" s="150"/>
    </row>
    <row r="19" spans="2:12" ht="19.5" customHeight="1">
      <c r="B19" s="179" t="s">
        <v>323</v>
      </c>
      <c r="C19" s="180">
        <v>82750</v>
      </c>
      <c r="D19" s="180">
        <v>87536</v>
      </c>
      <c r="E19" s="180">
        <v>-4786</v>
      </c>
      <c r="F19" s="439">
        <v>-5.5E-2</v>
      </c>
      <c r="G19" s="150"/>
    </row>
    <row r="20" spans="2:12" ht="19.5" customHeight="1">
      <c r="B20" s="169" t="s">
        <v>324</v>
      </c>
      <c r="C20" s="196">
        <v>-42664</v>
      </c>
      <c r="D20" s="196">
        <v>-43827</v>
      </c>
      <c r="E20" s="196">
        <v>1163</v>
      </c>
      <c r="F20" s="193">
        <v>-2.7E-2</v>
      </c>
      <c r="G20" s="150"/>
    </row>
    <row r="21" spans="2:12" ht="23.25" customHeight="1" thickBot="1">
      <c r="B21" s="176" t="s">
        <v>325</v>
      </c>
      <c r="C21" s="177">
        <v>40086</v>
      </c>
      <c r="D21" s="177">
        <v>43709</v>
      </c>
      <c r="E21" s="177">
        <v>-3623</v>
      </c>
      <c r="F21" s="178">
        <v>-8.3000000000000004E-2</v>
      </c>
      <c r="G21" s="150"/>
    </row>
    <row r="22" spans="2:12" ht="18.75" customHeight="1"/>
    <row r="23" spans="2:12">
      <c r="B23" s="160"/>
      <c r="C23" s="383"/>
      <c r="D23" s="383"/>
      <c r="E23" s="161"/>
      <c r="F23" s="160"/>
      <c r="H23" s="160"/>
      <c r="I23" s="160"/>
      <c r="J23" s="160"/>
      <c r="K23" s="160"/>
      <c r="L23" s="160"/>
    </row>
    <row r="24" spans="2:12" s="160" customFormat="1">
      <c r="B24" s="143"/>
      <c r="C24" s="143"/>
      <c r="D24" s="143"/>
      <c r="E24" s="143"/>
      <c r="F24" s="143"/>
      <c r="H24" s="143"/>
      <c r="I24" s="143"/>
      <c r="J24" s="143"/>
      <c r="K24" s="143"/>
      <c r="L24" s="143"/>
    </row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F25"/>
  <sheetViews>
    <sheetView showGridLines="0" workbookViewId="0">
      <selection activeCell="B3" sqref="B3:F13"/>
    </sheetView>
  </sheetViews>
  <sheetFormatPr baseColWidth="10" defaultRowHeight="12.75"/>
  <cols>
    <col min="1" max="1" width="6" style="143" customWidth="1"/>
    <col min="2" max="2" width="55.28515625" style="143" customWidth="1"/>
    <col min="3" max="3" width="12.140625" style="143" customWidth="1"/>
    <col min="4" max="4" width="12.42578125" style="143" customWidth="1"/>
    <col min="5" max="5" width="10.140625" style="143" bestFit="1" customWidth="1"/>
    <col min="6" max="6" width="9.7109375" style="143" customWidth="1"/>
    <col min="7" max="16384" width="11.42578125" style="143"/>
  </cols>
  <sheetData>
    <row r="1" spans="2:6" ht="21" customHeight="1">
      <c r="B1" s="146" t="s">
        <v>333</v>
      </c>
    </row>
    <row r="2" spans="2:6" ht="13.5" thickBot="1"/>
    <row r="3" spans="2:6" ht="44.25" customHeight="1">
      <c r="B3" s="183" t="s">
        <v>326</v>
      </c>
      <c r="C3" s="489" t="s">
        <v>351</v>
      </c>
      <c r="D3" s="489" t="s">
        <v>352</v>
      </c>
      <c r="E3" s="495" t="s">
        <v>354</v>
      </c>
      <c r="F3" s="496"/>
    </row>
    <row r="4" spans="2:6" ht="18.75" customHeight="1">
      <c r="B4" s="194"/>
      <c r="C4" s="184" t="s">
        <v>68</v>
      </c>
      <c r="D4" s="184" t="s">
        <v>68</v>
      </c>
      <c r="E4" s="184" t="s">
        <v>68</v>
      </c>
      <c r="F4" s="195" t="s">
        <v>65</v>
      </c>
    </row>
    <row r="5" spans="2:6" ht="18.75" customHeight="1">
      <c r="B5" s="201" t="s">
        <v>327</v>
      </c>
      <c r="C5" s="202">
        <v>151883</v>
      </c>
      <c r="D5" s="202">
        <v>156415</v>
      </c>
      <c r="E5" s="196">
        <v>-4532</v>
      </c>
      <c r="F5" s="428">
        <v>2.9000000000000001E-2</v>
      </c>
    </row>
    <row r="6" spans="2:6" ht="18.75" customHeight="1">
      <c r="B6" s="201" t="s">
        <v>328</v>
      </c>
      <c r="C6" s="196">
        <v>-86963</v>
      </c>
      <c r="D6" s="196">
        <v>-85104</v>
      </c>
      <c r="E6" s="196">
        <v>-1859</v>
      </c>
      <c r="F6" s="193">
        <v>2.1999999999999999E-2</v>
      </c>
    </row>
    <row r="7" spans="2:6" ht="20.25" customHeight="1">
      <c r="B7" s="201" t="s">
        <v>329</v>
      </c>
      <c r="C7" s="196">
        <v>-69954</v>
      </c>
      <c r="D7" s="196">
        <v>-27696</v>
      </c>
      <c r="E7" s="196">
        <v>-42258</v>
      </c>
      <c r="F7" s="193">
        <v>1.526</v>
      </c>
    </row>
    <row r="8" spans="2:6" ht="18.75" customHeight="1">
      <c r="B8" s="201"/>
      <c r="C8" s="202"/>
      <c r="D8" s="202"/>
      <c r="E8" s="387"/>
      <c r="F8" s="203"/>
    </row>
    <row r="9" spans="2:6" ht="18.75" customHeight="1">
      <c r="B9" s="204" t="s">
        <v>330</v>
      </c>
      <c r="C9" s="433">
        <v>-5034</v>
      </c>
      <c r="D9" s="431">
        <v>43615</v>
      </c>
      <c r="E9" s="433">
        <v>-48649</v>
      </c>
      <c r="F9" s="429">
        <v>1.115</v>
      </c>
    </row>
    <row r="10" spans="2:6" ht="18.75" customHeight="1">
      <c r="B10" s="201"/>
      <c r="C10" s="206"/>
      <c r="D10" s="206"/>
      <c r="E10" s="388"/>
      <c r="F10" s="193"/>
    </row>
    <row r="11" spans="2:6" ht="22.5" customHeight="1">
      <c r="B11" s="201" t="s">
        <v>331</v>
      </c>
      <c r="C11" s="202">
        <v>37207</v>
      </c>
      <c r="D11" s="202">
        <v>6553</v>
      </c>
      <c r="E11" s="387">
        <v>30654</v>
      </c>
      <c r="F11" s="193">
        <v>4.6779999999999999</v>
      </c>
    </row>
    <row r="12" spans="2:6" ht="18.75" customHeight="1">
      <c r="B12" s="197"/>
      <c r="C12" s="207"/>
      <c r="D12" s="208"/>
      <c r="E12" s="389"/>
      <c r="F12" s="209"/>
    </row>
    <row r="13" spans="2:6" ht="23.25" customHeight="1" thickBot="1">
      <c r="B13" s="181" t="s">
        <v>332</v>
      </c>
      <c r="C13" s="182">
        <v>32173</v>
      </c>
      <c r="D13" s="182">
        <v>50168</v>
      </c>
      <c r="E13" s="432">
        <v>-17995</v>
      </c>
      <c r="F13" s="430">
        <v>0.35899999999999999</v>
      </c>
    </row>
    <row r="14" spans="2:6" ht="18.75" customHeight="1"/>
    <row r="15" spans="2:6" ht="27" customHeight="1"/>
    <row r="16" spans="2:6" ht="18.75" customHeight="1"/>
    <row r="17" spans="2:6" ht="18.75" customHeight="1"/>
    <row r="18" spans="2:6" ht="18.75" customHeight="1"/>
    <row r="19" spans="2:6" ht="18.75" customHeight="1"/>
    <row r="20" spans="2:6" ht="24" customHeight="1"/>
    <row r="21" spans="2:6" ht="18.75" customHeight="1"/>
    <row r="22" spans="2:6" ht="18.75" customHeight="1"/>
    <row r="24" spans="2:6">
      <c r="B24" s="160"/>
      <c r="C24" s="161">
        <v>-0.24799999999959255</v>
      </c>
      <c r="D24" s="161">
        <v>-0.37400000000343425</v>
      </c>
      <c r="E24" s="161"/>
      <c r="F24" s="160"/>
    </row>
    <row r="25" spans="2:6" s="160" customFormat="1">
      <c r="B25" s="143"/>
      <c r="C25" s="143"/>
      <c r="D25" s="143"/>
      <c r="E25" s="143"/>
      <c r="F25" s="143"/>
    </row>
  </sheetData>
  <mergeCells count="1">
    <mergeCell ref="E3:F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AA14"/>
  <sheetViews>
    <sheetView showGridLines="0" tabSelected="1" topLeftCell="A2" workbookViewId="0">
      <selection activeCell="D12" sqref="D12"/>
    </sheetView>
  </sheetViews>
  <sheetFormatPr baseColWidth="10" defaultRowHeight="12.75"/>
  <cols>
    <col min="1" max="1" width="4" style="143" customWidth="1"/>
    <col min="2" max="2" width="60.140625" style="143" bestFit="1" customWidth="1"/>
    <col min="3" max="3" width="16.42578125" style="143" customWidth="1"/>
    <col min="4" max="4" width="16.42578125" style="160" customWidth="1"/>
    <col min="5" max="5" width="25" style="143" customWidth="1"/>
    <col min="6" max="11" width="11.28515625" style="143" customWidth="1"/>
    <col min="12" max="12" width="11.42578125" style="143"/>
    <col min="13" max="13" width="41.5703125" style="143" bestFit="1" customWidth="1"/>
    <col min="14" max="15" width="12.7109375" style="143" customWidth="1"/>
    <col min="16" max="17" width="12.28515625" style="143" customWidth="1"/>
    <col min="18" max="18" width="11.42578125" style="143"/>
    <col min="19" max="19" width="38.42578125" style="143" bestFit="1" customWidth="1"/>
    <col min="20" max="20" width="15" style="143" customWidth="1"/>
    <col min="21" max="21" width="15.42578125" style="143" customWidth="1"/>
    <col min="22" max="22" width="18.7109375" style="143" customWidth="1"/>
    <col min="23" max="23" width="15.5703125" style="143" customWidth="1"/>
    <col min="24" max="24" width="24" style="143" bestFit="1" customWidth="1"/>
    <col min="25" max="25" width="11.5703125" style="143" bestFit="1" customWidth="1"/>
    <col min="26" max="27" width="12.7109375" style="143" customWidth="1"/>
    <col min="28" max="28" width="15.5703125" style="143" customWidth="1"/>
    <col min="29" max="16384" width="11.42578125" style="143"/>
  </cols>
  <sheetData>
    <row r="1" spans="2:27">
      <c r="B1" s="145" t="s">
        <v>80</v>
      </c>
      <c r="E1" s="145" t="s">
        <v>80</v>
      </c>
      <c r="M1" s="145" t="s">
        <v>80</v>
      </c>
      <c r="S1" s="145" t="s">
        <v>80</v>
      </c>
    </row>
    <row r="2" spans="2:27" s="160" customFormat="1" ht="13.5" thickBot="1">
      <c r="B2" s="143"/>
      <c r="C2" s="143"/>
      <c r="D2" s="385"/>
      <c r="E2" s="143"/>
      <c r="F2" s="143"/>
      <c r="G2" s="143"/>
      <c r="H2" s="143"/>
      <c r="I2" s="143"/>
      <c r="J2" s="143"/>
      <c r="K2" s="143"/>
      <c r="S2" s="143"/>
      <c r="T2" s="143"/>
      <c r="U2" s="143"/>
      <c r="V2" s="143"/>
    </row>
    <row r="3" spans="2:27" ht="42.75" customHeight="1">
      <c r="B3" s="159" t="s">
        <v>334</v>
      </c>
      <c r="C3" s="490" t="s">
        <v>353</v>
      </c>
      <c r="D3" s="385"/>
      <c r="E3" s="183" t="s">
        <v>338</v>
      </c>
      <c r="F3" s="497" t="s">
        <v>351</v>
      </c>
      <c r="G3" s="497"/>
      <c r="H3" s="497" t="s">
        <v>352</v>
      </c>
      <c r="I3" s="497"/>
      <c r="J3" s="498" t="s">
        <v>354</v>
      </c>
      <c r="K3" s="499"/>
      <c r="M3" s="187" t="s">
        <v>344</v>
      </c>
      <c r="N3" s="188" t="s">
        <v>351</v>
      </c>
      <c r="O3" s="188" t="s">
        <v>352</v>
      </c>
      <c r="P3" s="500" t="s">
        <v>354</v>
      </c>
      <c r="Q3" s="501"/>
      <c r="S3" s="381" t="s">
        <v>346</v>
      </c>
      <c r="T3" s="191" t="s">
        <v>351</v>
      </c>
      <c r="U3" s="191" t="s">
        <v>352</v>
      </c>
      <c r="V3" s="373" t="s">
        <v>354</v>
      </c>
      <c r="X3" s="187" t="s">
        <v>350</v>
      </c>
      <c r="Y3" s="191" t="s">
        <v>351</v>
      </c>
      <c r="Z3" s="191" t="s">
        <v>352</v>
      </c>
      <c r="AA3" s="373" t="s">
        <v>354</v>
      </c>
    </row>
    <row r="4" spans="2:27" s="374" customFormat="1" ht="17.25" customHeight="1">
      <c r="B4" s="491" t="s">
        <v>335</v>
      </c>
      <c r="C4" s="436">
        <v>13920</v>
      </c>
      <c r="D4" s="385"/>
      <c r="E4" s="440"/>
      <c r="F4" s="441" t="s">
        <v>68</v>
      </c>
      <c r="G4" s="442" t="s">
        <v>65</v>
      </c>
      <c r="H4" s="441" t="s">
        <v>68</v>
      </c>
      <c r="I4" s="442" t="s">
        <v>65</v>
      </c>
      <c r="J4" s="441" t="s">
        <v>68</v>
      </c>
      <c r="K4" s="195" t="s">
        <v>65</v>
      </c>
      <c r="M4" s="423"/>
      <c r="N4" s="425" t="s">
        <v>68</v>
      </c>
      <c r="O4" s="424" t="s">
        <v>68</v>
      </c>
      <c r="P4" s="189" t="s">
        <v>68</v>
      </c>
      <c r="Q4" s="190" t="s">
        <v>65</v>
      </c>
      <c r="S4" s="169"/>
      <c r="T4" s="206"/>
      <c r="U4" s="206"/>
      <c r="V4" s="218"/>
      <c r="X4" s="379" t="s">
        <v>1</v>
      </c>
      <c r="Y4" s="196"/>
      <c r="Z4" s="196"/>
      <c r="AA4" s="380"/>
    </row>
    <row r="5" spans="2:27" s="374" customFormat="1" ht="20.25" customHeight="1">
      <c r="B5" s="491" t="s">
        <v>336</v>
      </c>
      <c r="C5" s="436">
        <v>3726</v>
      </c>
      <c r="D5" s="385"/>
      <c r="E5" s="443" t="s">
        <v>339</v>
      </c>
      <c r="F5" s="444">
        <v>116426</v>
      </c>
      <c r="G5" s="445">
        <v>0.4</v>
      </c>
      <c r="H5" s="444">
        <v>115074</v>
      </c>
      <c r="I5" s="445">
        <v>0.41299999999999998</v>
      </c>
      <c r="J5" s="196">
        <v>1352</v>
      </c>
      <c r="K5" s="193">
        <v>1.2E-2</v>
      </c>
      <c r="M5" s="169" t="s">
        <v>248</v>
      </c>
      <c r="N5" s="422">
        <v>8406</v>
      </c>
      <c r="O5" s="422">
        <v>8614</v>
      </c>
      <c r="P5" s="155">
        <v>-208</v>
      </c>
      <c r="Q5" s="156">
        <v>-2.4146737868586024E-2</v>
      </c>
      <c r="S5" s="375" t="s">
        <v>339</v>
      </c>
      <c r="T5" s="426">
        <v>404687</v>
      </c>
      <c r="U5" s="426">
        <v>401406</v>
      </c>
      <c r="V5" s="193">
        <v>8.0000000000000002E-3</v>
      </c>
      <c r="X5" s="201" t="s">
        <v>339</v>
      </c>
      <c r="Y5" s="426">
        <v>2022316</v>
      </c>
      <c r="Z5" s="426">
        <v>1971972</v>
      </c>
      <c r="AA5" s="193">
        <v>2.5499999999999998E-2</v>
      </c>
    </row>
    <row r="6" spans="2:27" s="374" customFormat="1" ht="20.25" customHeight="1" thickBot="1">
      <c r="B6" s="492" t="s">
        <v>337</v>
      </c>
      <c r="C6" s="437">
        <v>2514</v>
      </c>
      <c r="D6" s="385"/>
      <c r="E6" s="443" t="s">
        <v>340</v>
      </c>
      <c r="F6" s="444">
        <v>134720</v>
      </c>
      <c r="G6" s="445">
        <v>0.46300000000000002</v>
      </c>
      <c r="H6" s="444">
        <v>130292</v>
      </c>
      <c r="I6" s="445">
        <v>0.46800000000000003</v>
      </c>
      <c r="J6" s="196">
        <v>4428</v>
      </c>
      <c r="K6" s="193">
        <v>3.4000000000000002E-2</v>
      </c>
      <c r="M6" s="169" t="s">
        <v>103</v>
      </c>
      <c r="N6" s="422">
        <v>7150</v>
      </c>
      <c r="O6" s="422">
        <v>5497</v>
      </c>
      <c r="P6" s="155">
        <v>1653</v>
      </c>
      <c r="Q6" s="156">
        <v>0.30070947789703473</v>
      </c>
      <c r="S6" s="375" t="s">
        <v>347</v>
      </c>
      <c r="T6" s="426">
        <v>394371</v>
      </c>
      <c r="U6" s="426">
        <v>392315</v>
      </c>
      <c r="V6" s="193">
        <v>5.0000000000000001E-3</v>
      </c>
      <c r="X6" s="201" t="s">
        <v>347</v>
      </c>
      <c r="Y6" s="426">
        <v>1982730</v>
      </c>
      <c r="Z6" s="426">
        <v>1931206</v>
      </c>
      <c r="AA6" s="193">
        <v>2.6700000000000002E-2</v>
      </c>
    </row>
    <row r="7" spans="2:27" s="374" customFormat="1" ht="20.25" customHeight="1" thickBot="1">
      <c r="B7" s="419"/>
      <c r="C7" s="420"/>
      <c r="D7" s="385"/>
      <c r="E7" s="443" t="s">
        <v>341</v>
      </c>
      <c r="F7" s="444">
        <v>7834</v>
      </c>
      <c r="G7" s="445">
        <v>2.7E-2</v>
      </c>
      <c r="H7" s="444">
        <v>6072</v>
      </c>
      <c r="I7" s="445">
        <v>2.1999999999999999E-2</v>
      </c>
      <c r="J7" s="202">
        <v>1762</v>
      </c>
      <c r="K7" s="193">
        <v>0.28999999999999998</v>
      </c>
      <c r="M7" s="169" t="s">
        <v>104</v>
      </c>
      <c r="N7" s="422">
        <v>1528</v>
      </c>
      <c r="O7" s="422">
        <v>1341</v>
      </c>
      <c r="P7" s="155">
        <v>187</v>
      </c>
      <c r="Q7" s="156">
        <v>0.13944817300521997</v>
      </c>
      <c r="S7" s="375" t="s">
        <v>348</v>
      </c>
      <c r="T7" s="426">
        <v>345396</v>
      </c>
      <c r="U7" s="426">
        <v>343014</v>
      </c>
      <c r="V7" s="193">
        <v>7.0000000000000001E-3</v>
      </c>
      <c r="X7" s="376"/>
      <c r="Y7" s="377"/>
      <c r="Z7" s="377"/>
      <c r="AA7" s="378"/>
    </row>
    <row r="8" spans="2:27" s="374" customFormat="1" ht="21" customHeight="1">
      <c r="D8" s="386"/>
      <c r="E8" s="443" t="s">
        <v>342</v>
      </c>
      <c r="F8" s="444">
        <v>32222</v>
      </c>
      <c r="G8" s="445">
        <v>0.11</v>
      </c>
      <c r="H8" s="444">
        <v>27247</v>
      </c>
      <c r="I8" s="445">
        <v>9.7000000000000003E-2</v>
      </c>
      <c r="J8" s="202">
        <v>4975</v>
      </c>
      <c r="K8" s="193">
        <v>0.183</v>
      </c>
      <c r="M8" s="169" t="s">
        <v>258</v>
      </c>
      <c r="N8" s="422">
        <v>333</v>
      </c>
      <c r="O8" s="421">
        <v>0</v>
      </c>
      <c r="P8" s="155">
        <v>333</v>
      </c>
      <c r="Q8" s="435">
        <v>1</v>
      </c>
      <c r="S8" s="375" t="s">
        <v>349</v>
      </c>
      <c r="T8" s="426">
        <v>84175</v>
      </c>
      <c r="U8" s="426">
        <v>90421</v>
      </c>
      <c r="V8" s="193">
        <v>-6.9000000000000006E-2</v>
      </c>
    </row>
    <row r="9" spans="2:27" s="374" customFormat="1" ht="17.25" customHeight="1" thickBot="1">
      <c r="D9" s="386"/>
      <c r="E9" s="443"/>
      <c r="F9" s="202"/>
      <c r="G9" s="445"/>
      <c r="H9" s="202"/>
      <c r="I9" s="445"/>
      <c r="J9" s="202"/>
      <c r="K9" s="193"/>
      <c r="M9" s="169" t="s">
        <v>282</v>
      </c>
      <c r="N9" s="422">
        <v>15</v>
      </c>
      <c r="O9" s="422">
        <v>0</v>
      </c>
      <c r="P9" s="155">
        <v>15</v>
      </c>
      <c r="Q9" s="156">
        <v>1</v>
      </c>
      <c r="S9" s="376"/>
      <c r="T9" s="377"/>
      <c r="U9" s="377"/>
      <c r="V9" s="378"/>
    </row>
    <row r="10" spans="2:27" s="374" customFormat="1" ht="21.75" customHeight="1" thickBot="1">
      <c r="D10" s="386"/>
      <c r="E10" s="446" t="s">
        <v>343</v>
      </c>
      <c r="F10" s="447">
        <v>291202</v>
      </c>
      <c r="G10" s="448">
        <v>1</v>
      </c>
      <c r="H10" s="447">
        <v>278685</v>
      </c>
      <c r="I10" s="448">
        <v>1</v>
      </c>
      <c r="J10" s="447">
        <v>12517</v>
      </c>
      <c r="K10" s="449">
        <v>4.4999999999999998E-2</v>
      </c>
      <c r="M10" s="176" t="s">
        <v>345</v>
      </c>
      <c r="N10" s="278">
        <v>17432</v>
      </c>
      <c r="O10" s="278">
        <v>15452</v>
      </c>
      <c r="P10" s="278">
        <v>1980</v>
      </c>
      <c r="Q10" s="279">
        <v>0.12813875226507895</v>
      </c>
    </row>
    <row r="11" spans="2:27">
      <c r="T11" s="153"/>
      <c r="U11" s="135"/>
      <c r="V11" s="135"/>
      <c r="W11" s="135"/>
      <c r="X11" s="147"/>
      <c r="Y11" s="147"/>
      <c r="Z11" s="135"/>
    </row>
    <row r="12" spans="2:27">
      <c r="T12" s="152"/>
      <c r="U12" s="135"/>
      <c r="V12" s="135"/>
      <c r="W12" s="135"/>
      <c r="X12" s="135"/>
      <c r="Y12" s="135"/>
      <c r="Z12" s="135"/>
    </row>
    <row r="13" spans="2:27">
      <c r="T13" s="152"/>
      <c r="U13" s="135"/>
      <c r="V13" s="135"/>
      <c r="W13" s="135"/>
      <c r="X13" s="152"/>
      <c r="Y13" s="135"/>
      <c r="Z13" s="135"/>
    </row>
    <row r="14" spans="2:27">
      <c r="X14" s="152"/>
      <c r="Y14" s="135"/>
      <c r="Z14" s="135"/>
    </row>
  </sheetData>
  <mergeCells count="4">
    <mergeCell ref="F3:G3"/>
    <mergeCell ref="H3:I3"/>
    <mergeCell ref="J3:K3"/>
    <mergeCell ref="P3:Q3"/>
  </mergeCells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2:X203"/>
  <sheetViews>
    <sheetView showGridLines="0" topLeftCell="F1" workbookViewId="0">
      <selection activeCell="M11" sqref="M11"/>
    </sheetView>
  </sheetViews>
  <sheetFormatPr baseColWidth="10" defaultRowHeight="12.75"/>
  <cols>
    <col min="1" max="1" width="9.85546875" style="1" customWidth="1"/>
    <col min="2" max="2" width="40" style="1" bestFit="1" customWidth="1"/>
    <col min="3" max="3" width="16.140625" style="1" customWidth="1"/>
    <col min="4" max="4" width="15.140625" style="1" customWidth="1"/>
    <col min="5" max="5" width="16" style="1" customWidth="1"/>
    <col min="6" max="6" width="15.42578125" style="1" customWidth="1"/>
    <col min="7" max="7" width="4.5703125" style="1" customWidth="1"/>
    <col min="8" max="8" width="31.5703125" style="1" customWidth="1"/>
    <col min="9" max="9" width="7.140625" style="1" customWidth="1"/>
    <col min="10" max="10" width="21" style="1" bestFit="1" customWidth="1"/>
    <col min="11" max="11" width="11.140625" style="2" customWidth="1"/>
    <col min="12" max="12" width="17.85546875" style="2" customWidth="1"/>
    <col min="13" max="13" width="11.140625" style="2" customWidth="1"/>
    <col min="14" max="14" width="1.7109375" style="2" customWidth="1"/>
    <col min="15" max="15" width="10.7109375" style="1" customWidth="1"/>
    <col min="16" max="16" width="11.7109375" style="99" customWidth="1"/>
    <col min="17" max="17" width="28" style="86" bestFit="1" customWidth="1"/>
    <col min="18" max="18" width="11.85546875" style="86" bestFit="1" customWidth="1"/>
    <col min="19" max="22" width="11.42578125" style="86"/>
    <col min="23" max="16384" width="11.42578125" style="1"/>
  </cols>
  <sheetData>
    <row r="2" spans="2:24" ht="15.75">
      <c r="B2" s="70" t="s">
        <v>53</v>
      </c>
      <c r="Q2" s="88"/>
      <c r="R2" s="88"/>
      <c r="S2" s="88"/>
      <c r="T2" s="111"/>
      <c r="U2" s="88"/>
      <c r="V2" s="88"/>
    </row>
    <row r="3" spans="2:24">
      <c r="H3" s="3" t="s">
        <v>1</v>
      </c>
      <c r="L3" s="4"/>
      <c r="P3" s="100"/>
      <c r="Q3" s="87"/>
      <c r="R3" s="112"/>
      <c r="S3" s="88"/>
      <c r="T3" s="88"/>
      <c r="U3" s="88"/>
      <c r="V3" s="88"/>
    </row>
    <row r="4" spans="2:24" ht="16.5" thickBot="1">
      <c r="B4" s="6" t="s">
        <v>2</v>
      </c>
      <c r="C4" s="7"/>
      <c r="D4" s="63" t="s">
        <v>275</v>
      </c>
      <c r="E4" s="63" t="s">
        <v>255</v>
      </c>
      <c r="F4" s="140"/>
      <c r="H4" s="8" t="s">
        <v>3</v>
      </c>
      <c r="J4" s="9" t="str">
        <f>+D4</f>
        <v>Septiembre 2013</v>
      </c>
      <c r="L4" s="9" t="str">
        <f>+E4</f>
        <v>Diciembre 2012</v>
      </c>
      <c r="N4" s="5"/>
      <c r="O4" s="10"/>
      <c r="P4" s="100"/>
      <c r="Q4" s="87"/>
      <c r="R4" s="113"/>
      <c r="S4" s="113"/>
      <c r="T4" s="114"/>
      <c r="U4" s="113"/>
      <c r="V4" s="113"/>
    </row>
    <row r="5" spans="2:24" ht="16.5" thickBot="1">
      <c r="B5" s="11" t="s">
        <v>4</v>
      </c>
      <c r="C5" s="7"/>
      <c r="D5" s="7"/>
      <c r="E5" s="7"/>
      <c r="F5" s="5"/>
      <c r="H5" s="12" t="s">
        <v>5</v>
      </c>
      <c r="J5" s="13"/>
      <c r="K5" s="4"/>
      <c r="M5" s="4"/>
      <c r="N5" s="5"/>
      <c r="P5" s="101"/>
    </row>
    <row r="6" spans="2:24" ht="13.5" thickBot="1">
      <c r="B6" s="7" t="s">
        <v>45</v>
      </c>
      <c r="C6" s="15" t="s">
        <v>6</v>
      </c>
      <c r="D6" s="16">
        <f>+Balance!D20</f>
        <v>118853976</v>
      </c>
      <c r="E6" s="16">
        <f>+Balance!E20</f>
        <v>122936860</v>
      </c>
      <c r="F6" s="141"/>
      <c r="H6" s="18" t="s">
        <v>7</v>
      </c>
      <c r="J6" s="13"/>
      <c r="K6" s="4"/>
      <c r="M6" s="4"/>
      <c r="N6" s="5"/>
      <c r="O6" s="19"/>
      <c r="P6" s="100"/>
    </row>
    <row r="7" spans="2:24" ht="13.5" thickBot="1">
      <c r="B7" s="7" t="s">
        <v>46</v>
      </c>
      <c r="C7" s="15" t="s">
        <v>6</v>
      </c>
      <c r="D7" s="16">
        <f>+Balance!D31</f>
        <v>1698911906</v>
      </c>
      <c r="E7" s="16">
        <f>+Balance!E31</f>
        <v>1696350809</v>
      </c>
      <c r="F7" s="141"/>
      <c r="H7" s="22" t="s">
        <v>43</v>
      </c>
      <c r="I7" s="1" t="s">
        <v>8</v>
      </c>
      <c r="J7" s="23">
        <f>+D6</f>
        <v>118853976</v>
      </c>
      <c r="K7" s="82">
        <f>ROUND(J7/J8,2)</f>
        <v>0.65</v>
      </c>
      <c r="L7" s="23">
        <f>+E6</f>
        <v>122936860</v>
      </c>
      <c r="M7" s="82">
        <f>ROUND(L7/L8,2)</f>
        <v>0.73</v>
      </c>
      <c r="N7" s="24"/>
      <c r="O7" s="25">
        <f>ROUND((K7/M7)-1,4)</f>
        <v>-0.1096</v>
      </c>
      <c r="P7" s="158">
        <f>ROUND((J7/L7)-1,3)</f>
        <v>-3.3000000000000002E-2</v>
      </c>
      <c r="Q7" s="91">
        <f>+J7-L7</f>
        <v>-4082884</v>
      </c>
      <c r="X7" s="27" t="e">
        <f>+#REF!*$T$2</f>
        <v>#REF!</v>
      </c>
    </row>
    <row r="8" spans="2:24" ht="13.5" thickBot="1">
      <c r="B8" s="31" t="s">
        <v>9</v>
      </c>
      <c r="C8" s="32"/>
      <c r="D8" s="33">
        <f>SUM(D6:D7)</f>
        <v>1817765882</v>
      </c>
      <c r="E8" s="33">
        <f>SUM(E6:E7)</f>
        <v>1819287669</v>
      </c>
      <c r="F8" s="142"/>
      <c r="H8" s="5" t="s">
        <v>44</v>
      </c>
      <c r="J8" s="13">
        <f>+D10</f>
        <v>182212500</v>
      </c>
      <c r="K8" s="4"/>
      <c r="L8" s="13">
        <f>+E10</f>
        <v>167343103</v>
      </c>
      <c r="M8" s="4"/>
      <c r="N8" s="5"/>
      <c r="O8" s="17"/>
      <c r="P8" s="158">
        <f>ROUND((J8/L8)-1,3)</f>
        <v>8.8999999999999996E-2</v>
      </c>
      <c r="Q8" s="91">
        <f>+J8-L8</f>
        <v>14869397</v>
      </c>
    </row>
    <row r="9" spans="2:24">
      <c r="B9" s="36"/>
      <c r="C9" s="21"/>
      <c r="D9" s="37"/>
      <c r="E9" s="37"/>
      <c r="F9" s="141"/>
      <c r="H9" s="35" t="s">
        <v>10</v>
      </c>
      <c r="J9" s="13"/>
      <c r="K9" s="4"/>
      <c r="L9" s="13"/>
      <c r="M9" s="4"/>
      <c r="N9" s="5"/>
      <c r="O9" s="34"/>
      <c r="P9" s="100"/>
    </row>
    <row r="10" spans="2:24">
      <c r="B10" s="7" t="s">
        <v>48</v>
      </c>
      <c r="C10" s="15" t="s">
        <v>6</v>
      </c>
      <c r="D10" s="16">
        <f>+Balance!D50</f>
        <v>182212500</v>
      </c>
      <c r="E10" s="16">
        <f>+Balance!E50</f>
        <v>167343103</v>
      </c>
      <c r="F10" s="141">
        <f>+D10-E10</f>
        <v>14869397</v>
      </c>
      <c r="H10" s="38" t="s">
        <v>54</v>
      </c>
      <c r="I10" s="1" t="s">
        <v>8</v>
      </c>
      <c r="J10" s="23">
        <f>+D33</f>
        <v>32172752</v>
      </c>
      <c r="K10" s="82">
        <f>ROUND(J10/J11,2)</f>
        <v>0.18</v>
      </c>
      <c r="L10" s="23">
        <f>+F33</f>
        <v>37206648</v>
      </c>
      <c r="M10" s="82">
        <f>ROUND(L10/L11,2)</f>
        <v>0.22</v>
      </c>
      <c r="N10" s="24"/>
      <c r="O10" s="25">
        <f>ROUND((K10/M10)-1,4)</f>
        <v>-0.18179999999999999</v>
      </c>
      <c r="P10" s="158">
        <f>ROUND((J10/L10)-1,3)</f>
        <v>-0.13500000000000001</v>
      </c>
      <c r="Q10" s="91">
        <f>+J10-L10</f>
        <v>-5033896</v>
      </c>
    </row>
    <row r="11" spans="2:24" ht="13.5" thickBot="1">
      <c r="B11" s="7" t="s">
        <v>47</v>
      </c>
      <c r="C11" s="15" t="s">
        <v>6</v>
      </c>
      <c r="D11" s="16">
        <f>+Balance!D59</f>
        <v>683083069</v>
      </c>
      <c r="E11" s="16">
        <f>+Balance!E59</f>
        <v>695418156</v>
      </c>
      <c r="F11" s="141">
        <f>+D11-E11</f>
        <v>-12335087</v>
      </c>
      <c r="H11" s="5" t="s">
        <v>44</v>
      </c>
      <c r="J11" s="13">
        <f>+D10</f>
        <v>182212500</v>
      </c>
      <c r="K11" s="4"/>
      <c r="L11" s="13">
        <f>+E10</f>
        <v>167343103</v>
      </c>
      <c r="M11" s="4"/>
      <c r="N11" s="5"/>
      <c r="O11" s="17"/>
      <c r="P11" s="158">
        <f>ROUND((J11/L11)-1,3)</f>
        <v>8.8999999999999996E-2</v>
      </c>
      <c r="Q11" s="91">
        <f>+J11-L11</f>
        <v>14869397</v>
      </c>
    </row>
    <row r="12" spans="2:24" ht="16.5" thickBot="1">
      <c r="B12" s="28" t="s">
        <v>49</v>
      </c>
      <c r="C12" s="15" t="s">
        <v>6</v>
      </c>
      <c r="D12" s="30">
        <f>+Balance!D70</f>
        <v>370581703</v>
      </c>
      <c r="E12" s="30">
        <f>+Balance!E70</f>
        <v>372738769</v>
      </c>
      <c r="F12" s="141"/>
      <c r="H12" s="12" t="s">
        <v>11</v>
      </c>
      <c r="J12" s="13"/>
      <c r="K12" s="4"/>
      <c r="L12" s="13"/>
      <c r="M12" s="4"/>
      <c r="N12" s="5"/>
      <c r="O12" s="17"/>
      <c r="P12" s="100"/>
    </row>
    <row r="13" spans="2:24" ht="13.5" thickBot="1">
      <c r="B13" s="28" t="s">
        <v>92</v>
      </c>
      <c r="C13" s="29" t="s">
        <v>6</v>
      </c>
      <c r="D13" s="30">
        <f>+Balance!D69</f>
        <v>581888610</v>
      </c>
      <c r="E13" s="30">
        <f>+Balance!E69</f>
        <v>583787641</v>
      </c>
      <c r="F13" s="141"/>
      <c r="H13" s="18" t="s">
        <v>12</v>
      </c>
      <c r="J13" s="13"/>
      <c r="K13" s="4"/>
      <c r="L13" s="13"/>
      <c r="M13" s="4"/>
      <c r="N13" s="5"/>
      <c r="O13" s="17"/>
      <c r="P13" s="100"/>
    </row>
    <row r="14" spans="2:24" ht="13.5" thickBot="1">
      <c r="B14" s="31" t="s">
        <v>9</v>
      </c>
      <c r="C14" s="32"/>
      <c r="D14" s="33">
        <f>SUM(D10:D13)</f>
        <v>1817765882</v>
      </c>
      <c r="E14" s="33">
        <f>SUM(E10:E13)</f>
        <v>1819287669</v>
      </c>
      <c r="F14" s="142"/>
      <c r="H14" s="22" t="s">
        <v>13</v>
      </c>
      <c r="I14" s="1" t="s">
        <v>8</v>
      </c>
      <c r="J14" s="23">
        <f>+D10+D11</f>
        <v>865295569</v>
      </c>
      <c r="K14" s="117">
        <f>ROUND(J14/J15,4)*100</f>
        <v>90.85</v>
      </c>
      <c r="L14" s="23">
        <f>+E10+E11</f>
        <v>862761259</v>
      </c>
      <c r="M14" s="117">
        <f>ROUND(L14/L15,4)*100</f>
        <v>90.2</v>
      </c>
      <c r="N14" s="39"/>
      <c r="O14" s="25">
        <f>ROUND((K14/M14)-1,4)</f>
        <v>7.1999999999999998E-3</v>
      </c>
      <c r="P14" s="158">
        <f>ROUND((J14/L14)-1,3)</f>
        <v>3.0000000000000001E-3</v>
      </c>
      <c r="Q14" s="91">
        <f>+J14-L14</f>
        <v>2534310</v>
      </c>
    </row>
    <row r="15" spans="2:24">
      <c r="B15" s="36"/>
      <c r="C15" s="21"/>
      <c r="D15" s="37"/>
      <c r="E15" s="37"/>
      <c r="F15" s="37"/>
      <c r="H15" s="1" t="s">
        <v>90</v>
      </c>
      <c r="J15" s="13">
        <f>+D13+D12</f>
        <v>952470313</v>
      </c>
      <c r="K15" s="4"/>
      <c r="L15" s="13">
        <f>+E13+E12</f>
        <v>956526410</v>
      </c>
      <c r="M15" s="4"/>
      <c r="N15" s="5"/>
      <c r="O15" s="17"/>
      <c r="P15" s="158">
        <f>ROUND((J15/L15)-1,3)</f>
        <v>-4.0000000000000001E-3</v>
      </c>
      <c r="Q15" s="91">
        <f>+J15-L15</f>
        <v>-4056097</v>
      </c>
    </row>
    <row r="16" spans="2:24">
      <c r="B16" s="20" t="s">
        <v>14</v>
      </c>
      <c r="C16" s="21"/>
      <c r="D16" s="122" t="str">
        <f>+D4</f>
        <v>Septiembre 2013</v>
      </c>
      <c r="E16" s="63" t="s">
        <v>276</v>
      </c>
      <c r="F16" s="63" t="s">
        <v>255</v>
      </c>
      <c r="H16" s="18" t="s">
        <v>15</v>
      </c>
      <c r="J16" s="13"/>
      <c r="K16" s="4"/>
      <c r="L16" s="13"/>
      <c r="M16" s="4"/>
      <c r="N16" s="5"/>
      <c r="O16" s="19"/>
      <c r="P16" s="100"/>
    </row>
    <row r="17" spans="1:20">
      <c r="B17" s="72"/>
      <c r="C17" s="73"/>
      <c r="D17" s="74"/>
      <c r="E17" s="74"/>
      <c r="F17" s="52"/>
      <c r="H17" s="81" t="s">
        <v>44</v>
      </c>
      <c r="I17" s="1" t="s">
        <v>8</v>
      </c>
      <c r="J17" s="23">
        <f>+D10</f>
        <v>182212500</v>
      </c>
      <c r="K17" s="117">
        <f>ROUND(J17/J18,4)*100</f>
        <v>21.060000000000002</v>
      </c>
      <c r="L17" s="23">
        <f>+E10</f>
        <v>167343103</v>
      </c>
      <c r="M17" s="117">
        <f>ROUND(L17/L18,4)*100</f>
        <v>19.400000000000002</v>
      </c>
      <c r="N17" s="39"/>
      <c r="O17" s="25">
        <f>ROUND((K17/M17)-1,4)</f>
        <v>8.5599999999999996E-2</v>
      </c>
      <c r="P17" s="158">
        <f>ROUND((J17/L17)-1,3)</f>
        <v>8.8999999999999996E-2</v>
      </c>
      <c r="Q17" s="91">
        <f>+J17-L17</f>
        <v>14869397</v>
      </c>
    </row>
    <row r="18" spans="1:20">
      <c r="B18" s="75" t="s">
        <v>59</v>
      </c>
      <c r="C18" s="76" t="s">
        <v>6</v>
      </c>
      <c r="D18" s="74">
        <f>+C56</f>
        <v>291201763</v>
      </c>
      <c r="E18" s="74">
        <f>+D56</f>
        <v>278684898</v>
      </c>
      <c r="F18" s="74">
        <f>+[1]cálculos!D18</f>
        <v>383027125</v>
      </c>
      <c r="H18" s="1" t="s">
        <v>16</v>
      </c>
      <c r="J18" s="13">
        <f>+D10+D11</f>
        <v>865295569</v>
      </c>
      <c r="K18" s="4"/>
      <c r="L18" s="13">
        <f>+E10+E11</f>
        <v>862761259</v>
      </c>
      <c r="M18" s="4"/>
      <c r="N18" s="5"/>
      <c r="O18" s="17"/>
      <c r="P18" s="158">
        <f>ROUND((J18/L18)-1,3)</f>
        <v>3.0000000000000001E-3</v>
      </c>
      <c r="Q18" s="91">
        <f>+J18-L18</f>
        <v>2534310</v>
      </c>
    </row>
    <row r="19" spans="1:20">
      <c r="B19" s="75" t="s">
        <v>60</v>
      </c>
      <c r="C19" s="76" t="s">
        <v>6</v>
      </c>
      <c r="D19" s="74">
        <f>-C57-C59-C60-C61-C58</f>
        <v>165726667</v>
      </c>
      <c r="E19" s="74">
        <f>-D57-D59-D60-D61-D58</f>
        <v>146105668</v>
      </c>
      <c r="F19" s="74">
        <f>+[1]cálculos!D19</f>
        <v>197216461</v>
      </c>
      <c r="H19" s="18" t="s">
        <v>17</v>
      </c>
      <c r="J19" s="13"/>
      <c r="K19" s="4"/>
      <c r="L19" s="13"/>
      <c r="M19" s="4"/>
      <c r="N19" s="5"/>
      <c r="O19" s="19"/>
      <c r="P19" s="103"/>
      <c r="Q19" s="90"/>
      <c r="R19" s="89"/>
      <c r="T19" s="91"/>
    </row>
    <row r="20" spans="1:20">
      <c r="B20" s="72" t="s">
        <v>67</v>
      </c>
      <c r="C20" s="73" t="s">
        <v>6</v>
      </c>
      <c r="D20" s="74">
        <f>+C70</f>
        <v>103633361</v>
      </c>
      <c r="E20" s="74">
        <f>+D70</f>
        <v>115601411</v>
      </c>
      <c r="F20" s="74">
        <f>+[1]cálculos!D20</f>
        <v>156743915</v>
      </c>
      <c r="H20" s="81" t="s">
        <v>55</v>
      </c>
      <c r="I20" s="1" t="s">
        <v>8</v>
      </c>
      <c r="J20" s="23">
        <f>+D11</f>
        <v>683083069</v>
      </c>
      <c r="K20" s="117">
        <f>ROUND(J20/J21,4)*100</f>
        <v>78.94</v>
      </c>
      <c r="L20" s="23">
        <f>+E11</f>
        <v>695418156</v>
      </c>
      <c r="M20" s="117">
        <f>ROUND(L20/L21,4)*100</f>
        <v>80.600000000000009</v>
      </c>
      <c r="N20" s="39"/>
      <c r="O20" s="25">
        <f>ROUND((K20/M20)-1,4)</f>
        <v>-2.06E-2</v>
      </c>
      <c r="P20" s="158">
        <f>ROUND((J20/L20)-1,3)</f>
        <v>-1.7999999999999999E-2</v>
      </c>
      <c r="Q20" s="91">
        <f>+J20-L20</f>
        <v>-12335087</v>
      </c>
      <c r="R20" s="89"/>
      <c r="T20" s="91"/>
    </row>
    <row r="21" spans="1:20">
      <c r="B21" s="75" t="s">
        <v>20</v>
      </c>
      <c r="C21" s="76" t="s">
        <v>6</v>
      </c>
      <c r="D21" s="74">
        <f>+C64</f>
        <v>-21900066</v>
      </c>
      <c r="E21" s="74">
        <f>+D64</f>
        <v>-16657332</v>
      </c>
      <c r="F21" s="74">
        <f>+[1]cálculos!D21</f>
        <v>-24172052</v>
      </c>
      <c r="H21" s="1" t="s">
        <v>16</v>
      </c>
      <c r="J21" s="13">
        <f>+J18</f>
        <v>865295569</v>
      </c>
      <c r="K21" s="4" t="s">
        <v>1</v>
      </c>
      <c r="L21" s="13">
        <f>+L18</f>
        <v>862761259</v>
      </c>
      <c r="M21" s="4" t="s">
        <v>1</v>
      </c>
      <c r="N21" s="5"/>
      <c r="O21" s="17"/>
      <c r="P21" s="158">
        <f>ROUND((J21/L21)-1,3)</f>
        <v>3.0000000000000001E-3</v>
      </c>
      <c r="Q21" s="91">
        <f>+J21-L21</f>
        <v>2534310</v>
      </c>
      <c r="T21" s="91"/>
    </row>
    <row r="22" spans="1:20">
      <c r="B22" s="75" t="s">
        <v>22</v>
      </c>
      <c r="C22" s="76" t="s">
        <v>6</v>
      </c>
      <c r="D22" s="74">
        <f>+J32</f>
        <v>88964966</v>
      </c>
      <c r="E22" s="74">
        <f>+K32</f>
        <v>0</v>
      </c>
      <c r="F22" s="74">
        <f>+[1]cálculos!D22</f>
        <v>114150232</v>
      </c>
      <c r="H22" s="18" t="s">
        <v>18</v>
      </c>
      <c r="J22" s="13"/>
      <c r="K22" s="4"/>
      <c r="L22" s="13"/>
      <c r="M22" s="4"/>
      <c r="N22" s="5"/>
      <c r="O22" s="17"/>
      <c r="P22" s="104"/>
    </row>
    <row r="23" spans="1:20">
      <c r="B23" s="97" t="s">
        <v>23</v>
      </c>
      <c r="C23" s="98" t="s">
        <v>6</v>
      </c>
      <c r="D23" s="74">
        <f>+C74</f>
        <v>40086479</v>
      </c>
      <c r="E23" s="74">
        <f>+D74</f>
        <v>43708630</v>
      </c>
      <c r="F23" s="74">
        <f>+[1]cálculos!D23</f>
        <v>59979299</v>
      </c>
      <c r="H23" s="22" t="s">
        <v>19</v>
      </c>
      <c r="I23" s="21"/>
      <c r="J23" s="49">
        <f>+Anualizados!C13</f>
        <v>174190651</v>
      </c>
      <c r="K23" s="82">
        <f>ROUND(J23/J24,2)</f>
        <v>5.92</v>
      </c>
      <c r="L23" s="49">
        <f>+F20-F21</f>
        <v>180915967</v>
      </c>
      <c r="M23" s="82">
        <f>ROUND(L23/L24,2)</f>
        <v>7.48</v>
      </c>
      <c r="N23" s="26"/>
      <c r="O23" s="25">
        <f>ROUND((K23/M23)-1,4)</f>
        <v>-0.20860000000000001</v>
      </c>
      <c r="P23" s="158">
        <f>ROUND((J23/L23)-1,3)</f>
        <v>-3.6999999999999998E-2</v>
      </c>
      <c r="Q23" s="91">
        <f>+J23-L23</f>
        <v>-6725316</v>
      </c>
    </row>
    <row r="24" spans="1:20" ht="13.5" thickBot="1">
      <c r="B24" s="64" t="s">
        <v>24</v>
      </c>
      <c r="C24" s="65" t="s">
        <v>6</v>
      </c>
      <c r="D24" s="74">
        <f>+C71</f>
        <v>-20883357</v>
      </c>
      <c r="E24" s="74">
        <f>+D71</f>
        <v>-28065982</v>
      </c>
      <c r="F24" s="74">
        <f>+[1]cálculos!D24</f>
        <v>-35769001</v>
      </c>
      <c r="H24" s="5" t="s">
        <v>21</v>
      </c>
      <c r="J24" s="4">
        <f>+Anualizados!C20</f>
        <v>29414786</v>
      </c>
      <c r="K24" s="43"/>
      <c r="L24" s="4">
        <f>+L28</f>
        <v>24172052</v>
      </c>
      <c r="M24" s="43"/>
      <c r="N24" s="5"/>
      <c r="O24" s="13"/>
      <c r="P24" s="158">
        <f>ROUND((J24/L24)-1,3)</f>
        <v>0.217</v>
      </c>
      <c r="Q24" s="91">
        <f>+J24-L24</f>
        <v>5242734</v>
      </c>
      <c r="T24" s="92"/>
    </row>
    <row r="25" spans="1:20" ht="16.5" thickBot="1">
      <c r="B25" s="75" t="s">
        <v>61</v>
      </c>
      <c r="C25" s="76" t="s">
        <v>6</v>
      </c>
      <c r="D25" s="74">
        <f>+C59</f>
        <v>-48758589</v>
      </c>
      <c r="E25" s="74">
        <f>+D59</f>
        <v>-39982834</v>
      </c>
      <c r="F25" s="74">
        <f>+[1]cálculos!D25</f>
        <v>-55225495</v>
      </c>
      <c r="H25" s="12" t="s">
        <v>25</v>
      </c>
      <c r="J25" s="13"/>
      <c r="K25" s="4"/>
      <c r="L25" s="13"/>
      <c r="M25" s="4"/>
      <c r="N25" s="5"/>
      <c r="O25" s="17"/>
      <c r="P25" s="100"/>
      <c r="Q25" s="93"/>
      <c r="T25" s="93"/>
    </row>
    <row r="26" spans="1:20" ht="11.25" customHeight="1">
      <c r="B26" s="66"/>
      <c r="C26" s="67"/>
      <c r="D26" s="68"/>
      <c r="E26" s="154"/>
      <c r="F26" s="139"/>
      <c r="H26" s="1" t="s">
        <v>56</v>
      </c>
      <c r="I26" s="1" t="s">
        <v>8</v>
      </c>
      <c r="J26" s="83">
        <f>+D23</f>
        <v>40086479</v>
      </c>
      <c r="K26" s="4"/>
      <c r="L26" s="83">
        <f>+F23</f>
        <v>59979299</v>
      </c>
      <c r="M26" s="4"/>
      <c r="N26" s="5"/>
      <c r="O26" s="17"/>
      <c r="P26" s="100">
        <v>1000</v>
      </c>
      <c r="R26" s="89"/>
    </row>
    <row r="27" spans="1:20">
      <c r="A27" s="44"/>
      <c r="B27" s="22"/>
      <c r="C27" s="21"/>
      <c r="D27" s="9" t="str">
        <f>+D4</f>
        <v>Septiembre 2013</v>
      </c>
      <c r="E27" s="9" t="str">
        <f>+E16</f>
        <v>Septiembre 2012</v>
      </c>
      <c r="F27" s="9" t="str">
        <f>+E4</f>
        <v>Diciembre 2012</v>
      </c>
      <c r="H27" s="1" t="s">
        <v>27</v>
      </c>
      <c r="I27" s="1" t="s">
        <v>8</v>
      </c>
      <c r="J27" s="83">
        <f>-D24</f>
        <v>20883357</v>
      </c>
      <c r="K27" s="4"/>
      <c r="L27" s="83">
        <f>-F24</f>
        <v>35769001</v>
      </c>
      <c r="M27" s="4"/>
      <c r="N27" s="5"/>
      <c r="O27" s="17"/>
      <c r="P27" s="100"/>
      <c r="Q27" s="92"/>
      <c r="R27" s="89"/>
      <c r="T27" s="92"/>
    </row>
    <row r="28" spans="1:20">
      <c r="B28" s="69" t="s">
        <v>50</v>
      </c>
      <c r="C28" s="15" t="s">
        <v>6</v>
      </c>
      <c r="D28" s="41">
        <f>+Flujo!F23</f>
        <v>151883426</v>
      </c>
      <c r="E28" s="41">
        <f>+Flujo!G23</f>
        <v>156415093</v>
      </c>
      <c r="F28" s="74">
        <f>+[1]cálculos!D28</f>
        <v>202700626</v>
      </c>
      <c r="H28" s="1" t="s">
        <v>28</v>
      </c>
      <c r="I28" s="1" t="s">
        <v>8</v>
      </c>
      <c r="J28" s="83">
        <f>-D21</f>
        <v>21900066</v>
      </c>
      <c r="K28" s="4"/>
      <c r="L28" s="83">
        <f>-F21</f>
        <v>24172052</v>
      </c>
      <c r="M28" s="4"/>
      <c r="N28" s="14"/>
      <c r="O28" s="17"/>
      <c r="P28" s="106"/>
      <c r="Q28" s="94"/>
      <c r="R28" s="89"/>
      <c r="T28" s="94"/>
    </row>
    <row r="29" spans="1:20">
      <c r="A29" s="46"/>
      <c r="B29" s="7" t="s">
        <v>51</v>
      </c>
      <c r="C29" s="15" t="s">
        <v>6</v>
      </c>
      <c r="D29" s="41">
        <f>+Flujo!F49</f>
        <v>-86962963</v>
      </c>
      <c r="E29" s="41">
        <f>+Flujo!G49</f>
        <v>-85103522</v>
      </c>
      <c r="F29" s="74">
        <f>+[1]cálculos!D29</f>
        <v>-105369199</v>
      </c>
      <c r="H29" s="1" t="s">
        <v>62</v>
      </c>
      <c r="I29" s="1" t="s">
        <v>8</v>
      </c>
      <c r="J29" s="83">
        <f>-D25</f>
        <v>48758589</v>
      </c>
      <c r="K29" s="4"/>
      <c r="L29" s="83">
        <f>-F25</f>
        <v>55225495</v>
      </c>
      <c r="M29" s="4"/>
      <c r="N29" s="5"/>
      <c r="O29" s="17"/>
      <c r="P29" s="100"/>
      <c r="R29" s="89"/>
    </row>
    <row r="30" spans="1:20">
      <c r="A30" s="48"/>
      <c r="B30" s="7" t="s">
        <v>52</v>
      </c>
      <c r="C30" s="15" t="s">
        <v>6</v>
      </c>
      <c r="D30" s="41">
        <f>+Flujo!F67</f>
        <v>-69954359</v>
      </c>
      <c r="E30" s="41">
        <f>+Flujo!G67</f>
        <v>-27697121</v>
      </c>
      <c r="F30" s="74">
        <f>+[1]cálculos!D30</f>
        <v>-66677955</v>
      </c>
      <c r="H30" s="1" t="s">
        <v>63</v>
      </c>
      <c r="I30" s="1" t="s">
        <v>8</v>
      </c>
      <c r="J30" s="83">
        <f>-C72</f>
        <v>-42663525</v>
      </c>
      <c r="L30" s="83">
        <f>-E72</f>
        <v>-60995615</v>
      </c>
      <c r="N30" s="5"/>
      <c r="O30" s="17"/>
      <c r="P30" s="100"/>
      <c r="Q30" s="95"/>
      <c r="R30" s="89"/>
      <c r="T30" s="95"/>
    </row>
    <row r="31" spans="1:20">
      <c r="A31" s="48"/>
      <c r="B31" s="40" t="s">
        <v>26</v>
      </c>
      <c r="C31" s="15" t="s">
        <v>6</v>
      </c>
      <c r="D31" s="42">
        <f>SUM(D28:D30)</f>
        <v>-5033896</v>
      </c>
      <c r="E31" s="42">
        <f>SUM(E28:E30)</f>
        <v>43614450</v>
      </c>
      <c r="F31" s="42">
        <f>SUM(F28:F30)</f>
        <v>30653472</v>
      </c>
      <c r="H31" s="1" t="s">
        <v>31</v>
      </c>
      <c r="I31" s="1" t="s">
        <v>8</v>
      </c>
      <c r="J31" s="83">
        <v>0</v>
      </c>
      <c r="K31" s="4"/>
      <c r="L31" s="83">
        <v>0</v>
      </c>
      <c r="M31" s="4"/>
      <c r="N31" s="5"/>
      <c r="O31" s="17"/>
      <c r="P31" s="100"/>
      <c r="R31" s="89"/>
    </row>
    <row r="32" spans="1:20" ht="13.5">
      <c r="A32" s="48"/>
      <c r="B32" s="7" t="s">
        <v>29</v>
      </c>
      <c r="C32" s="15" t="s">
        <v>6</v>
      </c>
      <c r="D32" s="41">
        <f>+Flujo!F75</f>
        <v>37206648</v>
      </c>
      <c r="E32" s="41">
        <f>+Flujo!G75</f>
        <v>6553176</v>
      </c>
      <c r="F32" s="74">
        <f>+[1]cálculos!D32</f>
        <v>6553176</v>
      </c>
      <c r="H32" s="18" t="s">
        <v>22</v>
      </c>
      <c r="J32" s="84">
        <f>SUM(J26:J31)</f>
        <v>88964966</v>
      </c>
      <c r="K32" s="85"/>
      <c r="L32" s="84">
        <f>SUM(L26:L31)</f>
        <v>114150232</v>
      </c>
      <c r="M32" s="82">
        <f>ROUND((J32/L32)-1,4)</f>
        <v>-0.22059999999999999</v>
      </c>
      <c r="N32" s="14"/>
      <c r="O32" s="25"/>
      <c r="R32" s="89"/>
    </row>
    <row r="33" spans="1:20">
      <c r="B33" s="40" t="s">
        <v>30</v>
      </c>
      <c r="C33" s="15" t="s">
        <v>6</v>
      </c>
      <c r="D33" s="42">
        <f>+D32+D31</f>
        <v>32172752</v>
      </c>
      <c r="E33" s="42">
        <f>+E32+E31</f>
        <v>50167626</v>
      </c>
      <c r="F33" s="42">
        <f>+F32+F31</f>
        <v>37206648</v>
      </c>
      <c r="H33" s="18"/>
      <c r="J33" s="13"/>
      <c r="K33" s="4"/>
      <c r="L33" s="13"/>
      <c r="M33" s="4"/>
      <c r="N33" s="14"/>
      <c r="O33" s="17"/>
      <c r="P33" s="107"/>
      <c r="Q33" s="96"/>
      <c r="R33" s="89"/>
      <c r="T33" s="96"/>
    </row>
    <row r="34" spans="1:20">
      <c r="B34"/>
      <c r="C34"/>
      <c r="D34"/>
      <c r="E34"/>
      <c r="F34"/>
      <c r="H34" s="18"/>
      <c r="J34" s="13"/>
      <c r="K34" s="117"/>
      <c r="L34" s="13"/>
      <c r="M34" s="117"/>
      <c r="N34" s="14"/>
      <c r="O34" s="25"/>
      <c r="P34" s="102"/>
      <c r="Q34" s="94"/>
      <c r="R34" s="89"/>
      <c r="T34" s="94"/>
    </row>
    <row r="35" spans="1:20">
      <c r="B35" s="1" t="s">
        <v>83</v>
      </c>
      <c r="C35" s="71" t="s">
        <v>255</v>
      </c>
      <c r="D35" s="77">
        <f>+[1]cálculos!$D$13</f>
        <v>583787641</v>
      </c>
      <c r="E35" s="17"/>
      <c r="F35" s="17"/>
      <c r="H35" s="18" t="s">
        <v>57</v>
      </c>
      <c r="J35" s="13">
        <f>+D18</f>
        <v>291201763</v>
      </c>
      <c r="K35" s="4"/>
      <c r="L35" s="13">
        <f>+E18</f>
        <v>278684898</v>
      </c>
      <c r="M35" s="4"/>
      <c r="N35" s="14"/>
      <c r="P35" s="102">
        <f>ROUND((J35/L35)-1,4)</f>
        <v>4.4900000000000002E-2</v>
      </c>
      <c r="R35" s="89"/>
    </row>
    <row r="36" spans="1:20" ht="13.5" thickBot="1">
      <c r="B36" s="1" t="s">
        <v>83</v>
      </c>
      <c r="C36" s="71" t="s">
        <v>105</v>
      </c>
      <c r="D36" s="77">
        <f>+[1]cálculos!$E$13</f>
        <v>579711900</v>
      </c>
      <c r="E36" s="17"/>
      <c r="F36" s="17"/>
      <c r="H36" s="18"/>
      <c r="J36" s="51"/>
      <c r="K36" s="4"/>
      <c r="L36" s="51"/>
      <c r="M36" s="4"/>
      <c r="N36" s="14"/>
      <c r="P36" s="106"/>
      <c r="R36" s="89"/>
    </row>
    <row r="37" spans="1:20" ht="16.5" thickBot="1">
      <c r="B37" s="1" t="s">
        <v>83</v>
      </c>
      <c r="C37" s="438" t="s">
        <v>276</v>
      </c>
      <c r="D37" s="77">
        <v>585510761</v>
      </c>
      <c r="E37" s="17"/>
      <c r="F37" s="17"/>
      <c r="H37" s="12" t="s">
        <v>32</v>
      </c>
      <c r="J37" s="13"/>
      <c r="K37" s="4"/>
      <c r="L37" s="13"/>
      <c r="M37" s="4"/>
      <c r="N37" s="5"/>
      <c r="P37" s="106"/>
      <c r="Q37" s="92"/>
      <c r="R37" s="92" t="s">
        <v>1</v>
      </c>
      <c r="T37" s="92"/>
    </row>
    <row r="38" spans="1:20">
      <c r="B38" s="1" t="s">
        <v>0</v>
      </c>
      <c r="C38" s="71" t="s">
        <v>105</v>
      </c>
      <c r="D38" s="78">
        <f>+[1]cálculos!$E$8</f>
        <v>1743023892</v>
      </c>
      <c r="E38" s="17"/>
      <c r="F38" s="17"/>
      <c r="H38" s="18" t="s">
        <v>33</v>
      </c>
      <c r="J38" s="13"/>
      <c r="K38" s="4"/>
      <c r="L38" s="13"/>
      <c r="M38" s="4"/>
      <c r="N38" s="5"/>
      <c r="O38" s="59"/>
      <c r="R38" s="89"/>
    </row>
    <row r="39" spans="1:20">
      <c r="B39" s="5" t="s">
        <v>0</v>
      </c>
      <c r="C39" s="438" t="s">
        <v>277</v>
      </c>
      <c r="D39" s="78">
        <v>1979681183</v>
      </c>
      <c r="E39"/>
      <c r="F39"/>
      <c r="H39" s="22" t="s">
        <v>34</v>
      </c>
      <c r="I39" s="1" t="s">
        <v>8</v>
      </c>
      <c r="J39" s="23">
        <f>+Anualizados!C6</f>
        <v>56357148</v>
      </c>
      <c r="K39" s="117">
        <f>ROUND(J39/J40,4)*100</f>
        <v>9.66</v>
      </c>
      <c r="L39" s="23">
        <f>+E74</f>
        <v>59979299</v>
      </c>
      <c r="M39" s="117">
        <f>ROUND(L39/L40,4)*100</f>
        <v>10.31</v>
      </c>
      <c r="N39" s="39"/>
      <c r="O39" s="25">
        <f>ROUND((K39/M39)-1,4)</f>
        <v>-6.3E-2</v>
      </c>
      <c r="P39" s="158">
        <f>ROUND((J39/L39)-1,3)</f>
        <v>-0.06</v>
      </c>
      <c r="Q39" s="91">
        <f>+J39-L39</f>
        <v>-3622151</v>
      </c>
      <c r="R39" s="138"/>
    </row>
    <row r="40" spans="1:20">
      <c r="B40"/>
      <c r="C40"/>
      <c r="D40"/>
      <c r="E40"/>
      <c r="F40"/>
      <c r="H40" s="1" t="s">
        <v>84</v>
      </c>
      <c r="I40" s="1" t="s">
        <v>1</v>
      </c>
      <c r="J40" s="13">
        <f>ROUND((D37+D13)/2,0)</f>
        <v>583699686</v>
      </c>
      <c r="K40" s="4"/>
      <c r="L40" s="13">
        <f>ROUND((D35+D36)/2,0)</f>
        <v>581749771</v>
      </c>
      <c r="M40" s="4"/>
      <c r="N40" s="5"/>
      <c r="O40" s="25"/>
      <c r="P40" s="158">
        <f>ROUND((J40/L40)-1,3)</f>
        <v>3.0000000000000001E-3</v>
      </c>
      <c r="Q40" s="91">
        <f>+J40-L40</f>
        <v>1949915</v>
      </c>
      <c r="R40" s="89"/>
    </row>
    <row r="41" spans="1:20">
      <c r="B41" s="63" t="s">
        <v>58</v>
      </c>
      <c r="C41" s="63" t="s">
        <v>266</v>
      </c>
      <c r="D41" s="63" t="s">
        <v>259</v>
      </c>
      <c r="E41"/>
      <c r="F41"/>
      <c r="H41" s="18" t="s">
        <v>35</v>
      </c>
      <c r="J41" s="13"/>
      <c r="K41" s="4"/>
      <c r="L41" s="13"/>
      <c r="M41" s="4"/>
      <c r="N41" s="5"/>
      <c r="O41" s="59"/>
      <c r="P41" s="108"/>
      <c r="Q41" s="138"/>
      <c r="R41" s="89"/>
    </row>
    <row r="42" spans="1:20">
      <c r="B42" s="392"/>
      <c r="C42" s="393"/>
      <c r="D42" s="393"/>
      <c r="E42"/>
      <c r="F42"/>
      <c r="H42" s="22" t="s">
        <v>34</v>
      </c>
      <c r="I42" s="1" t="s">
        <v>8</v>
      </c>
      <c r="J42" s="49">
        <f>+J39</f>
        <v>56357148</v>
      </c>
      <c r="K42" s="117">
        <f>ROUND(J42/J43,4)*100</f>
        <v>2.97</v>
      </c>
      <c r="L42" s="49">
        <f>+L39</f>
        <v>59979299</v>
      </c>
      <c r="M42" s="117">
        <f>ROUND(L42/L43,4)*100</f>
        <v>3.37</v>
      </c>
      <c r="N42" s="39"/>
      <c r="O42" s="25">
        <f>ROUND((K42/M42)-1,4)</f>
        <v>-0.1187</v>
      </c>
      <c r="P42" s="158">
        <f>ROUND((J42/L42)-1,3)</f>
        <v>-0.06</v>
      </c>
      <c r="Q42" s="91">
        <f>+J42-L42</f>
        <v>-3622151</v>
      </c>
    </row>
    <row r="43" spans="1:20">
      <c r="A43" s="1">
        <v>19</v>
      </c>
      <c r="B43" s="143" t="s">
        <v>260</v>
      </c>
      <c r="C43" s="143"/>
      <c r="D43" s="394">
        <v>17.764399999999998</v>
      </c>
      <c r="E43"/>
      <c r="F43"/>
      <c r="H43" s="1" t="s">
        <v>36</v>
      </c>
      <c r="I43" s="1" t="s">
        <v>1</v>
      </c>
      <c r="J43" s="53">
        <f>ROUND((+D8+D39)/2,0)</f>
        <v>1898723533</v>
      </c>
      <c r="K43" s="4"/>
      <c r="L43" s="53">
        <f>ROUND((E8+D38)/2,0)</f>
        <v>1781155781</v>
      </c>
      <c r="M43" s="4"/>
      <c r="N43" s="54"/>
      <c r="O43" s="25"/>
      <c r="P43" s="158">
        <f>ROUND((J43/L43)-1,3)</f>
        <v>6.6000000000000003E-2</v>
      </c>
      <c r="Q43" s="91">
        <f>+J43-L43</f>
        <v>117567752</v>
      </c>
    </row>
    <row r="44" spans="1:20">
      <c r="A44" s="1">
        <v>18</v>
      </c>
      <c r="B44" s="143" t="s">
        <v>261</v>
      </c>
      <c r="C44" s="393"/>
      <c r="D44" s="393">
        <v>37.908999999999999</v>
      </c>
      <c r="E44"/>
      <c r="F44"/>
      <c r="H44" s="18" t="s">
        <v>37</v>
      </c>
      <c r="J44" s="13"/>
      <c r="K44" s="4"/>
      <c r="L44" s="13"/>
      <c r="M44" s="4"/>
      <c r="N44" s="5"/>
      <c r="P44" s="109"/>
    </row>
    <row r="45" spans="1:20">
      <c r="E45"/>
      <c r="F45"/>
      <c r="H45" s="22" t="s">
        <v>38</v>
      </c>
      <c r="I45" s="1" t="s">
        <v>8</v>
      </c>
      <c r="J45" s="23">
        <f>+J42*1000</f>
        <v>56357148000</v>
      </c>
      <c r="K45" s="82">
        <f>ROUND(J45/J46,2)</f>
        <v>56.36</v>
      </c>
      <c r="L45" s="23">
        <f>+L39*1000</f>
        <v>59979299000</v>
      </c>
      <c r="M45" s="82">
        <f>ROUND(L45/L46,2)</f>
        <v>59.98</v>
      </c>
      <c r="N45" s="55"/>
      <c r="O45" s="25">
        <f>ROUND((K45/M45)-1,4)</f>
        <v>-6.0400000000000002E-2</v>
      </c>
      <c r="P45" s="158">
        <f>ROUND((J45/L45)-1,3)</f>
        <v>-0.06</v>
      </c>
    </row>
    <row r="46" spans="1:20">
      <c r="A46" s="1">
        <v>19</v>
      </c>
      <c r="B46" s="143" t="s">
        <v>260</v>
      </c>
      <c r="C46" s="143">
        <v>17.764399999999998</v>
      </c>
      <c r="E46" s="157"/>
      <c r="F46"/>
      <c r="H46" s="1" t="s">
        <v>39</v>
      </c>
      <c r="J46" s="13">
        <v>1000000000</v>
      </c>
      <c r="K46" s="4"/>
      <c r="L46" s="13">
        <v>1000000000</v>
      </c>
      <c r="M46" s="4"/>
      <c r="N46" s="5"/>
      <c r="P46" s="158">
        <f>ROUND((J46/L46)-1,3)</f>
        <v>0</v>
      </c>
    </row>
    <row r="47" spans="1:20">
      <c r="A47" s="1">
        <v>20</v>
      </c>
      <c r="B47" s="1" t="s">
        <v>265</v>
      </c>
      <c r="C47" s="1">
        <v>42.214899000000003</v>
      </c>
      <c r="E47" s="170"/>
      <c r="F47"/>
      <c r="H47" s="18" t="s">
        <v>40</v>
      </c>
      <c r="J47" s="13"/>
      <c r="K47" s="4"/>
      <c r="L47" s="56" t="s">
        <v>1</v>
      </c>
      <c r="M47" s="4"/>
      <c r="N47" s="5"/>
      <c r="O47" s="59"/>
    </row>
    <row r="48" spans="1:20">
      <c r="E48" s="170"/>
      <c r="F48"/>
      <c r="H48" s="18"/>
      <c r="J48" s="13"/>
      <c r="K48" s="4"/>
      <c r="L48" s="56"/>
      <c r="M48" s="4"/>
      <c r="N48" s="5"/>
      <c r="O48" s="59"/>
    </row>
    <row r="49" spans="1:16">
      <c r="A49"/>
      <c r="B49"/>
      <c r="C49" s="395">
        <f>SUM(C42:C47)</f>
        <v>59.979298999999997</v>
      </c>
      <c r="D49" s="395">
        <f>SUM(D42:D47)</f>
        <v>55.673400000000001</v>
      </c>
      <c r="E49" s="170"/>
      <c r="F49"/>
      <c r="H49" s="22" t="s">
        <v>41</v>
      </c>
      <c r="I49" s="1" t="s">
        <v>8</v>
      </c>
      <c r="J49" s="57">
        <f>+C49</f>
        <v>59.979298999999997</v>
      </c>
      <c r="K49" s="117">
        <f>ROUND(J49/J50,4)*100</f>
        <v>6.2700000000000005</v>
      </c>
      <c r="L49" s="79">
        <f>+D49</f>
        <v>55.673400000000001</v>
      </c>
      <c r="M49" s="117">
        <f>ROUND(L49/L50,4)*100</f>
        <v>5.7700000000000005</v>
      </c>
      <c r="N49" s="45"/>
      <c r="O49" s="25">
        <f>ROUND((K49/M49)-1,4)</f>
        <v>8.6699999999999999E-2</v>
      </c>
      <c r="P49" s="158">
        <f>ROUND((J49/L49)-1,3)</f>
        <v>7.6999999999999999E-2</v>
      </c>
    </row>
    <row r="50" spans="1:16">
      <c r="B50" s="125"/>
      <c r="C50" s="126"/>
      <c r="D50" s="127"/>
      <c r="E50" s="171"/>
      <c r="F50"/>
      <c r="H50" s="1" t="s">
        <v>42</v>
      </c>
      <c r="J50" s="43">
        <v>957.08900000000006</v>
      </c>
      <c r="K50" s="43" t="s">
        <v>1</v>
      </c>
      <c r="L50" s="43">
        <f>+[1]cálculos!$J$50</f>
        <v>964.84</v>
      </c>
      <c r="M50" s="43" t="s">
        <v>1</v>
      </c>
      <c r="N50" s="58"/>
      <c r="O50" s="25"/>
      <c r="P50" s="158">
        <f>ROUND((J50/L50)-1,3)</f>
        <v>-8.0000000000000002E-3</v>
      </c>
    </row>
    <row r="51" spans="1:16">
      <c r="B51" s="128"/>
      <c r="C51" s="129"/>
      <c r="D51" s="130"/>
      <c r="E51"/>
      <c r="F51"/>
      <c r="H51"/>
      <c r="I51"/>
      <c r="J51"/>
      <c r="K51" s="166"/>
      <c r="L51"/>
      <c r="M51" s="80"/>
      <c r="N51"/>
      <c r="O51"/>
      <c r="P51" s="109"/>
    </row>
    <row r="52" spans="1:16">
      <c r="B52" s="131"/>
      <c r="C52" s="132"/>
      <c r="D52" s="133"/>
      <c r="E52"/>
      <c r="F52"/>
      <c r="H52"/>
      <c r="I52"/>
      <c r="J52" s="170"/>
      <c r="K52" s="166"/>
      <c r="L52"/>
      <c r="M52" s="134"/>
      <c r="N52"/>
      <c r="O52"/>
    </row>
    <row r="53" spans="1:16">
      <c r="B53"/>
      <c r="C53"/>
      <c r="D53"/>
      <c r="E53"/>
      <c r="F53"/>
      <c r="I53"/>
      <c r="J53" s="170"/>
      <c r="K53" s="166"/>
      <c r="L53"/>
      <c r="M53" s="80"/>
      <c r="N53"/>
      <c r="O53"/>
    </row>
    <row r="54" spans="1:16">
      <c r="B54"/>
      <c r="C54"/>
      <c r="D54"/>
      <c r="E54"/>
      <c r="F54"/>
      <c r="H54"/>
      <c r="I54"/>
      <c r="J54"/>
      <c r="K54" s="166"/>
      <c r="L54"/>
      <c r="M54" s="80"/>
      <c r="N54"/>
      <c r="O54"/>
      <c r="P54" s="110"/>
    </row>
    <row r="55" spans="1:16">
      <c r="B55"/>
      <c r="C55" s="9" t="str">
        <f>+D16</f>
        <v>Septiembre 2013</v>
      </c>
      <c r="D55" s="9" t="str">
        <f>+E16</f>
        <v>Septiembre 2012</v>
      </c>
      <c r="E55" s="9" t="str">
        <f>+F16</f>
        <v>Diciembre 2012</v>
      </c>
      <c r="F55"/>
      <c r="H55" s="274"/>
      <c r="I55" s="274"/>
      <c r="J55" s="274"/>
      <c r="K55" s="396"/>
      <c r="L55" s="274"/>
      <c r="M55" s="397"/>
      <c r="N55" s="274"/>
      <c r="O55" s="274"/>
      <c r="P55" s="398"/>
    </row>
    <row r="56" spans="1:16" ht="15.75">
      <c r="B56" s="115" t="s">
        <v>93</v>
      </c>
      <c r="C56" s="119">
        <f>+Resultado!D7</f>
        <v>291201763</v>
      </c>
      <c r="D56" s="119">
        <f>+Resultado!E7</f>
        <v>278684898</v>
      </c>
      <c r="E56" s="119">
        <f>+[1]cálculos!C56</f>
        <v>383027125</v>
      </c>
      <c r="F56" s="136"/>
      <c r="H56" s="399"/>
      <c r="I56" s="400"/>
      <c r="J56" s="401"/>
      <c r="K56" s="402"/>
      <c r="L56" s="401"/>
      <c r="M56" s="402"/>
      <c r="N56" s="5"/>
      <c r="O56" s="141"/>
      <c r="P56" s="105"/>
    </row>
    <row r="57" spans="1:16">
      <c r="B57" s="115" t="s">
        <v>94</v>
      </c>
      <c r="C57" s="119">
        <f>+Resultado!D8</f>
        <v>-20492305</v>
      </c>
      <c r="D57" s="119">
        <f>+Resultado!E8</f>
        <v>-21903969</v>
      </c>
      <c r="E57" s="119">
        <f>+[1]cálculos!C57</f>
        <v>-29164206</v>
      </c>
      <c r="F57" s="137"/>
      <c r="H57" s="403"/>
      <c r="I57" s="400"/>
      <c r="J57" s="401"/>
      <c r="K57" s="402"/>
      <c r="L57" s="401"/>
      <c r="M57" s="402"/>
      <c r="N57" s="5"/>
      <c r="O57" s="37"/>
      <c r="P57" s="100"/>
    </row>
    <row r="58" spans="1:16">
      <c r="B58" s="115" t="s">
        <v>85</v>
      </c>
      <c r="C58" s="119">
        <f>+Resultado!D9</f>
        <v>-29598227</v>
      </c>
      <c r="D58" s="119">
        <f>+Resultado!E9</f>
        <v>-28910156</v>
      </c>
      <c r="E58" s="119">
        <f>+[1]cálculos!C58</f>
        <v>-38968916</v>
      </c>
      <c r="F58"/>
      <c r="H58" s="400"/>
      <c r="I58" s="400"/>
      <c r="J58" s="401"/>
      <c r="K58" s="404"/>
      <c r="L58" s="401"/>
      <c r="M58" s="404"/>
      <c r="N58" s="45"/>
      <c r="O58" s="405"/>
      <c r="P58" s="102"/>
    </row>
    <row r="59" spans="1:16">
      <c r="B59" s="115" t="s">
        <v>86</v>
      </c>
      <c r="C59" s="119">
        <f>+Resultado!D10</f>
        <v>-48758589</v>
      </c>
      <c r="D59" s="119">
        <f>+Resultado!E10</f>
        <v>-39982834</v>
      </c>
      <c r="E59" s="119">
        <f>+[1]cálculos!C59</f>
        <v>-55225495</v>
      </c>
      <c r="F59"/>
      <c r="H59" s="400"/>
      <c r="I59" s="400"/>
      <c r="J59" s="402"/>
      <c r="K59" s="406"/>
      <c r="L59" s="402"/>
      <c r="M59" s="406"/>
      <c r="N59" s="5"/>
      <c r="O59" s="37"/>
      <c r="P59" s="102"/>
    </row>
    <row r="60" spans="1:16">
      <c r="B60" s="115" t="s">
        <v>95</v>
      </c>
      <c r="C60" s="119">
        <f>+Resultado!D11</f>
        <v>0</v>
      </c>
      <c r="D60" s="119">
        <f>+Resultado!E11</f>
        <v>0</v>
      </c>
      <c r="E60" s="119">
        <f>+[1]cálculos!C60</f>
        <v>0</v>
      </c>
      <c r="F60"/>
      <c r="H60" s="403"/>
      <c r="I60" s="400"/>
      <c r="J60" s="401"/>
      <c r="K60" s="402"/>
      <c r="L60" s="401"/>
      <c r="M60" s="402"/>
      <c r="N60" s="5"/>
      <c r="O60" s="37"/>
      <c r="P60" s="100"/>
    </row>
    <row r="61" spans="1:16">
      <c r="B61" s="115" t="s">
        <v>96</v>
      </c>
      <c r="C61" s="119">
        <f>+Resultado!D12</f>
        <v>-66877546</v>
      </c>
      <c r="D61" s="119">
        <f>+Resultado!E12</f>
        <v>-55308709</v>
      </c>
      <c r="E61" s="119">
        <f>+[1]cálculos!C61</f>
        <v>-73857844</v>
      </c>
      <c r="F61"/>
      <c r="H61" s="400"/>
      <c r="I61" s="407"/>
      <c r="J61" s="402"/>
      <c r="K61" s="404"/>
      <c r="L61" s="402"/>
      <c r="M61" s="404"/>
      <c r="N61" s="50"/>
      <c r="O61" s="405"/>
      <c r="P61" s="102"/>
    </row>
    <row r="62" spans="1:16">
      <c r="B62" s="116" t="s">
        <v>69</v>
      </c>
      <c r="C62" s="120">
        <f>SUM(C56:C61)</f>
        <v>125475096</v>
      </c>
      <c r="D62" s="120">
        <f>SUM(D56:D61)</f>
        <v>132579230</v>
      </c>
      <c r="E62" s="120">
        <f>SUM(E56:E61)</f>
        <v>185810664</v>
      </c>
      <c r="F62"/>
      <c r="H62" s="400"/>
      <c r="I62" s="400"/>
      <c r="J62" s="401"/>
      <c r="K62" s="406"/>
      <c r="L62" s="401"/>
      <c r="M62" s="406"/>
      <c r="N62" s="14"/>
      <c r="O62" s="37"/>
      <c r="P62" s="102"/>
    </row>
    <row r="63" spans="1:16" ht="15.75">
      <c r="B63" s="115" t="s">
        <v>70</v>
      </c>
      <c r="C63" s="119">
        <f>+Resultado!D14</f>
        <v>5816707</v>
      </c>
      <c r="D63" s="119">
        <f>+Resultado!E14</f>
        <v>6655558</v>
      </c>
      <c r="E63" s="119">
        <f>+[1]cálculos!C63</f>
        <v>8388892</v>
      </c>
      <c r="F63"/>
      <c r="H63" s="408"/>
      <c r="I63" s="21"/>
      <c r="J63" s="409"/>
      <c r="K63" s="14"/>
      <c r="L63" s="409"/>
      <c r="M63" s="14"/>
      <c r="N63" s="5"/>
      <c r="O63" s="37"/>
      <c r="P63" s="100"/>
    </row>
    <row r="64" spans="1:16" ht="12.75" customHeight="1">
      <c r="B64" s="115" t="s">
        <v>71</v>
      </c>
      <c r="C64" s="119">
        <f>+Resultado!D15</f>
        <v>-21900066</v>
      </c>
      <c r="D64" s="119">
        <f>+Resultado!E15</f>
        <v>-16657332</v>
      </c>
      <c r="E64" s="119">
        <f>+[1]cálculos!C64</f>
        <v>-24172052</v>
      </c>
      <c r="F64"/>
      <c r="H64" s="21"/>
      <c r="I64" s="21"/>
      <c r="J64" s="21"/>
      <c r="K64" s="5"/>
      <c r="L64" s="410"/>
      <c r="M64" s="5"/>
      <c r="N64" s="5"/>
      <c r="O64" s="21"/>
      <c r="P64" s="398"/>
    </row>
    <row r="65" spans="2:16">
      <c r="B65" s="115" t="s">
        <v>72</v>
      </c>
      <c r="C65" s="119">
        <f>+Resultado!D16</f>
        <v>-4359</v>
      </c>
      <c r="D65" s="119">
        <f>+Resultado!E16</f>
        <v>-1431</v>
      </c>
      <c r="E65" s="119">
        <f>+[1]cálculos!C65</f>
        <v>-26734</v>
      </c>
      <c r="F65"/>
      <c r="K65" s="47"/>
      <c r="M65" s="47"/>
    </row>
    <row r="66" spans="2:16">
      <c r="B66" s="115" t="s">
        <v>73</v>
      </c>
      <c r="C66" s="119">
        <f>+Resultado!D17</f>
        <v>-7068215</v>
      </c>
      <c r="D66" s="119">
        <f>+Resultado!E17</f>
        <v>-7417919</v>
      </c>
      <c r="E66" s="119">
        <f>+[1]cálculos!C66</f>
        <v>-13885549</v>
      </c>
      <c r="F66"/>
    </row>
    <row r="67" spans="2:16">
      <c r="B67" s="116" t="s">
        <v>74</v>
      </c>
      <c r="C67" s="120">
        <f>SUM(C63:C66)</f>
        <v>-23155933</v>
      </c>
      <c r="D67" s="120">
        <f>SUM(D63:D66)</f>
        <v>-17421124</v>
      </c>
      <c r="E67" s="120">
        <f>SUM(E63:E66)</f>
        <v>-29695443</v>
      </c>
      <c r="F67"/>
    </row>
    <row r="68" spans="2:16">
      <c r="B68" s="115" t="s">
        <v>81</v>
      </c>
      <c r="C68" s="119">
        <f>+Resultado!D13</f>
        <v>1314198</v>
      </c>
      <c r="D68" s="119">
        <f>+Resultado!E13</f>
        <v>443305</v>
      </c>
      <c r="E68" s="119">
        <f>+[1]cálculos!C68</f>
        <v>628694</v>
      </c>
      <c r="F68"/>
    </row>
    <row r="69" spans="2:16">
      <c r="B69" s="115" t="s">
        <v>75</v>
      </c>
      <c r="C69" s="119"/>
      <c r="D69" s="119"/>
      <c r="E69" s="119"/>
      <c r="F69"/>
    </row>
    <row r="70" spans="2:16">
      <c r="B70" s="116" t="s">
        <v>76</v>
      </c>
      <c r="C70" s="120">
        <f>+C62+C67+C68+C69</f>
        <v>103633361</v>
      </c>
      <c r="D70" s="120">
        <f>+D62+D67+D68+D69</f>
        <v>115601411</v>
      </c>
      <c r="E70" s="120">
        <f>+E68+E67+E62</f>
        <v>156743915</v>
      </c>
      <c r="F70"/>
    </row>
    <row r="71" spans="2:16">
      <c r="B71" s="115" t="s">
        <v>77</v>
      </c>
      <c r="C71" s="119">
        <f>+Resultado!D20</f>
        <v>-20883357</v>
      </c>
      <c r="D71" s="119">
        <f>+Resultado!E20</f>
        <v>-28065982</v>
      </c>
      <c r="E71" s="119">
        <f>+[1]cálculos!C71</f>
        <v>-35769001</v>
      </c>
      <c r="F71"/>
    </row>
    <row r="72" spans="2:16">
      <c r="B72" s="115" t="s">
        <v>78</v>
      </c>
      <c r="C72" s="119">
        <f>+Resultado!D26</f>
        <v>42663525</v>
      </c>
      <c r="D72" s="119">
        <f>+Resultado!E26</f>
        <v>43826799</v>
      </c>
      <c r="E72" s="119">
        <f>+[1]cálculos!C72</f>
        <v>60995615</v>
      </c>
      <c r="F72"/>
    </row>
    <row r="73" spans="2:16">
      <c r="B73" s="123" t="s">
        <v>82</v>
      </c>
      <c r="C73" s="124">
        <f>+C70+C71</f>
        <v>82750004</v>
      </c>
      <c r="D73" s="124">
        <f>+D70+D71</f>
        <v>87535429</v>
      </c>
      <c r="E73" s="124">
        <f>+[1]cálculos!C73</f>
        <v>120974914</v>
      </c>
      <c r="F73"/>
    </row>
    <row r="74" spans="2:16" ht="13.5" thickBot="1">
      <c r="B74" s="118" t="s">
        <v>79</v>
      </c>
      <c r="C74" s="121">
        <f>+C70+C71-C72</f>
        <v>40086479</v>
      </c>
      <c r="D74" s="121">
        <f>+D70+D71-D72</f>
        <v>43708630</v>
      </c>
      <c r="E74" s="121">
        <f>+[1]cálculos!C74</f>
        <v>59979299</v>
      </c>
      <c r="F74"/>
      <c r="N74"/>
      <c r="O74"/>
    </row>
    <row r="75" spans="2:16">
      <c r="B75"/>
      <c r="C75" s="136"/>
      <c r="D75"/>
      <c r="E75"/>
      <c r="F75"/>
      <c r="G75"/>
      <c r="H75"/>
      <c r="I75"/>
      <c r="J75"/>
      <c r="K75" s="166"/>
      <c r="L75"/>
      <c r="M75" s="80"/>
      <c r="N75"/>
      <c r="O75"/>
      <c r="P75" s="107"/>
    </row>
    <row r="76" spans="2:16">
      <c r="B76"/>
      <c r="C76"/>
      <c r="D76"/>
      <c r="E76"/>
      <c r="F76"/>
      <c r="G76"/>
      <c r="H76"/>
      <c r="I76"/>
      <c r="J76"/>
      <c r="K76" s="166"/>
      <c r="L76"/>
      <c r="M76" s="80"/>
      <c r="N76"/>
      <c r="O76"/>
      <c r="P76" s="107"/>
    </row>
    <row r="77" spans="2:16">
      <c r="B77"/>
      <c r="C77"/>
      <c r="D77"/>
      <c r="E77"/>
      <c r="F77"/>
      <c r="G77"/>
      <c r="H77"/>
      <c r="I77"/>
      <c r="J77"/>
      <c r="K77" s="166"/>
      <c r="L77"/>
      <c r="M77" s="80"/>
      <c r="N77"/>
      <c r="O77"/>
      <c r="P77" s="107"/>
    </row>
    <row r="78" spans="2:16">
      <c r="B78"/>
      <c r="C78"/>
      <c r="D78"/>
      <c r="E78"/>
      <c r="F78"/>
      <c r="G78"/>
      <c r="H78"/>
      <c r="I78"/>
      <c r="J78"/>
      <c r="K78" s="166"/>
      <c r="L78"/>
      <c r="M78" s="80"/>
      <c r="N78"/>
      <c r="O78"/>
      <c r="P78" s="107"/>
    </row>
    <row r="79" spans="2:16">
      <c r="B79"/>
      <c r="C79"/>
      <c r="D79"/>
      <c r="E79"/>
      <c r="F79"/>
      <c r="G79"/>
      <c r="H79"/>
      <c r="I79"/>
      <c r="J79"/>
      <c r="K79" s="166"/>
      <c r="L79"/>
      <c r="M79" s="80"/>
      <c r="N79"/>
      <c r="O79"/>
      <c r="P79" s="107"/>
    </row>
    <row r="80" spans="2:16">
      <c r="B80"/>
      <c r="C80"/>
      <c r="D80"/>
      <c r="E80"/>
      <c r="F80"/>
      <c r="G80"/>
      <c r="H80"/>
      <c r="I80"/>
      <c r="J80"/>
      <c r="K80" s="166"/>
      <c r="L80"/>
      <c r="M80" s="80"/>
      <c r="N80"/>
      <c r="O80"/>
      <c r="P80" s="107"/>
    </row>
    <row r="81" spans="2:16">
      <c r="B81"/>
      <c r="C81"/>
      <c r="D81"/>
      <c r="E81"/>
      <c r="F81"/>
      <c r="G81"/>
      <c r="H81"/>
      <c r="I81"/>
      <c r="J81"/>
      <c r="K81" s="166"/>
      <c r="L81"/>
      <c r="M81" s="80"/>
      <c r="N81"/>
      <c r="O81"/>
      <c r="P81" s="107"/>
    </row>
    <row r="82" spans="2:16">
      <c r="B82"/>
      <c r="C82"/>
      <c r="D82"/>
      <c r="E82"/>
      <c r="F82"/>
      <c r="G82"/>
      <c r="H82"/>
      <c r="I82"/>
      <c r="J82"/>
      <c r="K82" s="166"/>
      <c r="L82"/>
      <c r="M82" s="80"/>
      <c r="N82"/>
      <c r="O82"/>
      <c r="P82" s="107"/>
    </row>
    <row r="83" spans="2:16">
      <c r="B83"/>
      <c r="C83"/>
      <c r="D83"/>
      <c r="E83"/>
      <c r="F83"/>
      <c r="G83"/>
      <c r="H83"/>
      <c r="I83"/>
      <c r="J83"/>
      <c r="K83" s="166"/>
      <c r="L83"/>
      <c r="M83" s="80"/>
      <c r="N83"/>
      <c r="O83"/>
      <c r="P83" s="107"/>
    </row>
    <row r="84" spans="2:16">
      <c r="B84"/>
      <c r="C84"/>
      <c r="D84"/>
      <c r="E84"/>
      <c r="F84"/>
      <c r="G84"/>
      <c r="H84"/>
      <c r="I84"/>
      <c r="J84"/>
      <c r="K84" s="166"/>
      <c r="L84"/>
      <c r="M84" s="80"/>
      <c r="N84"/>
      <c r="O84"/>
      <c r="P84" s="107"/>
    </row>
    <row r="85" spans="2:16">
      <c r="B85"/>
      <c r="C85"/>
      <c r="D85"/>
      <c r="E85"/>
      <c r="F85"/>
      <c r="G85"/>
      <c r="H85"/>
      <c r="I85"/>
      <c r="J85"/>
      <c r="K85" s="166"/>
      <c r="L85"/>
      <c r="M85" s="80"/>
      <c r="N85"/>
      <c r="O85"/>
      <c r="P85" s="107"/>
    </row>
    <row r="86" spans="2:16">
      <c r="B86"/>
      <c r="C86"/>
      <c r="D86"/>
      <c r="E86"/>
      <c r="F86"/>
      <c r="G86"/>
      <c r="H86"/>
      <c r="I86"/>
      <c r="J86"/>
      <c r="K86" s="166"/>
      <c r="L86"/>
      <c r="M86" s="80"/>
      <c r="N86"/>
      <c r="O86"/>
      <c r="P86" s="107"/>
    </row>
    <row r="87" spans="2:16">
      <c r="B87"/>
      <c r="C87"/>
      <c r="D87"/>
      <c r="E87"/>
      <c r="F87"/>
      <c r="G87"/>
      <c r="H87"/>
      <c r="I87"/>
      <c r="J87"/>
      <c r="K87" s="166"/>
      <c r="L87"/>
      <c r="M87" s="80"/>
      <c r="N87"/>
      <c r="O87"/>
      <c r="P87" s="107"/>
    </row>
    <row r="88" spans="2:16">
      <c r="B88"/>
      <c r="C88"/>
      <c r="D88"/>
      <c r="E88"/>
      <c r="F88"/>
      <c r="G88"/>
      <c r="H88"/>
      <c r="I88"/>
      <c r="J88"/>
      <c r="K88" s="166"/>
      <c r="L88"/>
      <c r="M88" s="80"/>
      <c r="N88"/>
      <c r="O88"/>
      <c r="P88" s="107"/>
    </row>
    <row r="89" spans="2:16">
      <c r="B89"/>
      <c r="C89"/>
      <c r="D89"/>
      <c r="E89"/>
      <c r="F89"/>
      <c r="G89"/>
      <c r="H89"/>
      <c r="I89"/>
      <c r="J89"/>
      <c r="K89" s="166"/>
      <c r="L89"/>
      <c r="M89" s="80"/>
      <c r="N89"/>
      <c r="O89"/>
      <c r="P89" s="107"/>
    </row>
    <row r="90" spans="2:16">
      <c r="B90"/>
      <c r="C90"/>
      <c r="D90"/>
      <c r="E90"/>
      <c r="F90"/>
      <c r="G90"/>
      <c r="H90"/>
      <c r="I90"/>
      <c r="J90"/>
      <c r="K90" s="166"/>
      <c r="L90"/>
      <c r="M90" s="80"/>
      <c r="N90"/>
      <c r="O90"/>
      <c r="P90" s="107"/>
    </row>
    <row r="91" spans="2:16">
      <c r="B91"/>
      <c r="C91"/>
      <c r="D91"/>
      <c r="E91"/>
      <c r="F91"/>
      <c r="G91"/>
      <c r="H91"/>
      <c r="I91"/>
      <c r="J91"/>
      <c r="K91" s="166"/>
      <c r="L91"/>
      <c r="M91" s="80"/>
      <c r="N91"/>
      <c r="O91"/>
      <c r="P91" s="107"/>
    </row>
    <row r="92" spans="2:16">
      <c r="B92"/>
      <c r="C92"/>
      <c r="D92"/>
      <c r="E92"/>
      <c r="F92"/>
      <c r="G92"/>
      <c r="H92"/>
      <c r="I92"/>
      <c r="J92"/>
      <c r="K92" s="166"/>
      <c r="L92"/>
      <c r="M92" s="80"/>
      <c r="N92"/>
      <c r="O92"/>
      <c r="P92" s="107"/>
    </row>
    <row r="93" spans="2:16">
      <c r="B93"/>
      <c r="C93"/>
      <c r="D93"/>
      <c r="E93"/>
      <c r="F93"/>
      <c r="G93"/>
      <c r="H93"/>
      <c r="I93"/>
      <c r="J93"/>
      <c r="K93" s="166"/>
      <c r="L93"/>
      <c r="M93" s="80"/>
      <c r="N93"/>
      <c r="O93"/>
      <c r="P93" s="107"/>
    </row>
    <row r="94" spans="2:16">
      <c r="B94"/>
      <c r="C94"/>
      <c r="D94"/>
      <c r="E94"/>
      <c r="F94"/>
      <c r="G94"/>
      <c r="H94"/>
      <c r="I94"/>
      <c r="J94"/>
      <c r="K94" s="166"/>
      <c r="L94"/>
      <c r="M94" s="80"/>
      <c r="N94"/>
      <c r="O94"/>
      <c r="P94" s="107"/>
    </row>
    <row r="95" spans="2:16">
      <c r="B95"/>
      <c r="C95"/>
      <c r="D95"/>
      <c r="E95"/>
      <c r="F95"/>
      <c r="G95"/>
      <c r="H95"/>
      <c r="I95"/>
      <c r="J95"/>
      <c r="K95" s="166"/>
      <c r="L95"/>
      <c r="M95" s="80"/>
      <c r="N95"/>
      <c r="O95"/>
      <c r="P95" s="107"/>
    </row>
    <row r="96" spans="2:16">
      <c r="B96"/>
      <c r="C96"/>
      <c r="D96"/>
      <c r="E96"/>
      <c r="F96"/>
      <c r="G96"/>
      <c r="H96"/>
      <c r="I96"/>
      <c r="J96"/>
      <c r="K96" s="166"/>
      <c r="L96"/>
      <c r="M96" s="80"/>
      <c r="N96"/>
      <c r="O96"/>
      <c r="P96" s="107"/>
    </row>
    <row r="97" spans="2:16">
      <c r="B97"/>
      <c r="C97"/>
      <c r="D97"/>
      <c r="E97"/>
      <c r="F97"/>
      <c r="G97"/>
      <c r="H97"/>
      <c r="I97"/>
      <c r="J97"/>
      <c r="K97" s="166"/>
      <c r="L97"/>
      <c r="M97" s="80"/>
      <c r="N97"/>
      <c r="O97"/>
      <c r="P97" s="107"/>
    </row>
    <row r="98" spans="2:16">
      <c r="B98"/>
      <c r="C98"/>
      <c r="D98"/>
      <c r="E98"/>
      <c r="F98"/>
      <c r="G98"/>
      <c r="H98"/>
      <c r="I98"/>
      <c r="J98"/>
      <c r="K98" s="166"/>
      <c r="L98"/>
      <c r="M98" s="80"/>
      <c r="N98"/>
      <c r="O98"/>
      <c r="P98" s="107"/>
    </row>
    <row r="99" spans="2:16">
      <c r="B99"/>
      <c r="C99"/>
      <c r="D99"/>
      <c r="E99"/>
      <c r="F99"/>
      <c r="G99"/>
      <c r="J99" s="60"/>
      <c r="K99" s="61"/>
      <c r="M99" s="61"/>
      <c r="N99" s="60"/>
      <c r="P99" s="107"/>
    </row>
    <row r="100" spans="2:16">
      <c r="B100"/>
      <c r="C100"/>
      <c r="D100"/>
      <c r="E100"/>
      <c r="F100"/>
      <c r="G100"/>
      <c r="J100" s="60"/>
      <c r="K100" s="61"/>
      <c r="M100" s="61"/>
      <c r="N100" s="60"/>
    </row>
    <row r="101" spans="2:16">
      <c r="B101"/>
      <c r="C101"/>
      <c r="D101"/>
      <c r="E101"/>
      <c r="F101"/>
      <c r="G101"/>
      <c r="J101" s="60"/>
      <c r="K101" s="61"/>
      <c r="M101" s="61"/>
      <c r="N101" s="60"/>
    </row>
    <row r="102" spans="2:16">
      <c r="B102"/>
      <c r="C102"/>
      <c r="D102"/>
      <c r="E102"/>
      <c r="F102"/>
      <c r="G102"/>
      <c r="J102" s="60"/>
      <c r="K102" s="61"/>
      <c r="M102" s="61"/>
      <c r="N102" s="60"/>
    </row>
    <row r="103" spans="2:16">
      <c r="B103"/>
      <c r="C103"/>
      <c r="D103"/>
      <c r="E103"/>
      <c r="F103"/>
      <c r="G103"/>
      <c r="J103" s="60"/>
      <c r="K103" s="61"/>
      <c r="M103" s="61"/>
      <c r="N103" s="60"/>
    </row>
    <row r="104" spans="2:16">
      <c r="B104"/>
      <c r="C104"/>
      <c r="D104"/>
      <c r="E104"/>
      <c r="F104"/>
      <c r="G104"/>
      <c r="J104" s="60"/>
      <c r="K104" s="61"/>
      <c r="M104" s="61"/>
      <c r="N104" s="60"/>
    </row>
    <row r="105" spans="2:16">
      <c r="B105"/>
      <c r="C105"/>
      <c r="D105"/>
      <c r="E105"/>
      <c r="F105"/>
      <c r="G105"/>
      <c r="J105" s="60"/>
      <c r="K105" s="61"/>
      <c r="L105" s="61"/>
      <c r="M105" s="61"/>
      <c r="N105" s="60"/>
    </row>
    <row r="106" spans="2:16">
      <c r="B106"/>
      <c r="C106"/>
      <c r="D106"/>
      <c r="E106"/>
      <c r="F106"/>
      <c r="G106"/>
      <c r="J106" s="60"/>
      <c r="K106" s="61"/>
      <c r="L106" s="61"/>
      <c r="M106" s="61"/>
      <c r="N106" s="60"/>
    </row>
    <row r="107" spans="2:16">
      <c r="B107"/>
      <c r="C107"/>
      <c r="D107"/>
      <c r="G107"/>
      <c r="J107" s="60"/>
      <c r="K107" s="61"/>
      <c r="L107" s="61"/>
      <c r="M107" s="61"/>
    </row>
    <row r="108" spans="2:16">
      <c r="G108"/>
      <c r="J108" s="60"/>
      <c r="K108" s="61"/>
      <c r="L108" s="61"/>
      <c r="M108" s="61"/>
    </row>
    <row r="109" spans="2:16">
      <c r="G109"/>
      <c r="J109" s="60"/>
      <c r="K109" s="61"/>
      <c r="L109" s="61"/>
      <c r="M109" s="61"/>
    </row>
    <row r="110" spans="2:16">
      <c r="G110"/>
      <c r="J110" s="60"/>
      <c r="K110" s="61"/>
      <c r="L110" s="61"/>
      <c r="M110" s="61"/>
    </row>
    <row r="111" spans="2:16">
      <c r="G111"/>
      <c r="J111" s="60"/>
      <c r="K111" s="61"/>
      <c r="L111" s="61"/>
      <c r="M111" s="61"/>
    </row>
    <row r="112" spans="2:16">
      <c r="G112"/>
      <c r="J112" s="60"/>
      <c r="K112" s="61"/>
      <c r="L112" s="61"/>
      <c r="M112" s="61"/>
    </row>
    <row r="113" spans="7:13">
      <c r="G113"/>
      <c r="J113" s="60"/>
      <c r="K113" s="61"/>
      <c r="L113" s="61"/>
      <c r="M113" s="61"/>
    </row>
    <row r="114" spans="7:13">
      <c r="G114"/>
      <c r="J114" s="60"/>
      <c r="K114" s="61"/>
      <c r="L114" s="61"/>
      <c r="M114" s="61"/>
    </row>
    <row r="115" spans="7:13">
      <c r="G115"/>
      <c r="J115" s="60"/>
      <c r="K115" s="61"/>
      <c r="L115" s="61"/>
      <c r="M115" s="61"/>
    </row>
    <row r="116" spans="7:13">
      <c r="G116"/>
      <c r="J116" s="60"/>
      <c r="K116" s="61"/>
      <c r="L116" s="61"/>
      <c r="M116" s="61"/>
    </row>
    <row r="117" spans="7:13">
      <c r="G117"/>
      <c r="J117" s="60"/>
      <c r="K117" s="61"/>
      <c r="L117" s="61"/>
      <c r="M117" s="61"/>
    </row>
    <row r="118" spans="7:13">
      <c r="G118"/>
      <c r="J118" s="60"/>
      <c r="K118" s="61"/>
      <c r="L118" s="61"/>
      <c r="M118" s="61"/>
    </row>
    <row r="119" spans="7:13">
      <c r="G119"/>
      <c r="J119" s="60"/>
      <c r="K119" s="61"/>
      <c r="L119" s="61"/>
      <c r="M119" s="61"/>
    </row>
    <row r="120" spans="7:13">
      <c r="G120"/>
      <c r="J120" s="60"/>
      <c r="K120" s="61"/>
      <c r="L120" s="61"/>
      <c r="M120" s="61"/>
    </row>
    <row r="121" spans="7:13">
      <c r="G121"/>
      <c r="J121" s="60"/>
      <c r="K121" s="61"/>
      <c r="M121" s="61"/>
    </row>
    <row r="122" spans="7:13">
      <c r="G122"/>
      <c r="J122" s="60"/>
      <c r="K122" s="61"/>
      <c r="L122" s="61"/>
      <c r="M122" s="61"/>
    </row>
    <row r="123" spans="7:13">
      <c r="G123"/>
      <c r="J123" s="60"/>
      <c r="K123" s="61"/>
      <c r="L123" s="61"/>
      <c r="M123" s="61"/>
    </row>
    <row r="124" spans="7:13">
      <c r="J124" s="60"/>
      <c r="K124" s="61"/>
      <c r="L124" s="61"/>
      <c r="M124" s="61"/>
    </row>
    <row r="125" spans="7:13">
      <c r="J125" s="60"/>
      <c r="K125" s="61"/>
      <c r="L125" s="61"/>
      <c r="M125" s="61"/>
    </row>
    <row r="126" spans="7:13">
      <c r="J126" s="60"/>
      <c r="K126" s="61"/>
      <c r="L126" s="61"/>
      <c r="M126" s="61"/>
    </row>
    <row r="127" spans="7:13">
      <c r="J127" s="60"/>
      <c r="K127" s="61"/>
      <c r="L127" s="61"/>
      <c r="M127" s="61"/>
    </row>
    <row r="128" spans="7:13">
      <c r="J128" s="60"/>
      <c r="K128" s="61"/>
      <c r="L128" s="61"/>
      <c r="M128" s="61"/>
    </row>
    <row r="129" spans="10:13">
      <c r="J129" s="60"/>
      <c r="K129" s="61"/>
      <c r="M129" s="61"/>
    </row>
    <row r="130" spans="10:13">
      <c r="J130" s="60"/>
      <c r="K130" s="61"/>
      <c r="M130" s="61"/>
    </row>
    <row r="131" spans="10:13">
      <c r="J131" s="60"/>
      <c r="K131" s="61"/>
      <c r="M131" s="61"/>
    </row>
    <row r="132" spans="10:13">
      <c r="J132" s="60"/>
      <c r="K132" s="61"/>
      <c r="M132" s="61"/>
    </row>
    <row r="133" spans="10:13">
      <c r="J133" s="60"/>
      <c r="K133" s="61"/>
      <c r="M133" s="61"/>
    </row>
    <row r="134" spans="10:13">
      <c r="J134" s="60"/>
      <c r="K134" s="61"/>
      <c r="M134" s="61"/>
    </row>
    <row r="135" spans="10:13">
      <c r="J135" s="60"/>
      <c r="K135" s="61"/>
      <c r="M135" s="61"/>
    </row>
    <row r="136" spans="10:13">
      <c r="J136" s="60"/>
      <c r="K136" s="61"/>
      <c r="M136" s="61"/>
    </row>
    <row r="137" spans="10:13">
      <c r="J137" s="60"/>
      <c r="K137" s="61"/>
      <c r="M137" s="61"/>
    </row>
    <row r="138" spans="10:13">
      <c r="J138" s="60"/>
      <c r="K138" s="61"/>
      <c r="M138" s="61"/>
    </row>
    <row r="139" spans="10:13">
      <c r="J139" s="60"/>
      <c r="K139" s="61"/>
      <c r="M139" s="61"/>
    </row>
    <row r="140" spans="10:13">
      <c r="J140" s="60"/>
      <c r="K140" s="61"/>
      <c r="M140" s="61"/>
    </row>
    <row r="141" spans="10:13">
      <c r="J141" s="60"/>
      <c r="K141" s="61"/>
      <c r="M141" s="61"/>
    </row>
    <row r="142" spans="10:13">
      <c r="J142" s="60"/>
      <c r="K142" s="61"/>
      <c r="M142" s="61"/>
    </row>
    <row r="143" spans="10:13">
      <c r="J143" s="60"/>
      <c r="K143" s="61"/>
      <c r="M143" s="61"/>
    </row>
    <row r="144" spans="10:13">
      <c r="J144" s="60"/>
      <c r="K144" s="61"/>
      <c r="M144" s="61"/>
    </row>
    <row r="145" spans="10:13">
      <c r="J145" s="60"/>
      <c r="K145" s="61"/>
      <c r="M145" s="61"/>
    </row>
    <row r="146" spans="10:13">
      <c r="J146" s="60"/>
      <c r="K146" s="61"/>
      <c r="M146" s="61"/>
    </row>
    <row r="147" spans="10:13">
      <c r="J147" s="25"/>
      <c r="K147" s="61"/>
      <c r="M147" s="61"/>
    </row>
    <row r="148" spans="10:13">
      <c r="J148" s="60"/>
      <c r="K148" s="61"/>
      <c r="M148" s="61"/>
    </row>
    <row r="149" spans="10:13">
      <c r="J149" s="60"/>
      <c r="K149" s="61"/>
      <c r="M149" s="61"/>
    </row>
    <row r="150" spans="10:13">
      <c r="J150" s="60"/>
      <c r="K150" s="61"/>
      <c r="M150" s="61"/>
    </row>
    <row r="151" spans="10:13">
      <c r="J151" s="60"/>
      <c r="K151" s="61"/>
      <c r="M151" s="61"/>
    </row>
    <row r="152" spans="10:13">
      <c r="J152" s="60"/>
      <c r="K152" s="61"/>
      <c r="L152" s="59"/>
      <c r="M152" s="61"/>
    </row>
    <row r="153" spans="10:13">
      <c r="J153" s="60"/>
      <c r="K153" s="61"/>
      <c r="L153" s="59"/>
      <c r="M153" s="61"/>
    </row>
    <row r="154" spans="10:13">
      <c r="J154" s="60"/>
      <c r="K154" s="61"/>
      <c r="L154" s="59"/>
      <c r="M154" s="61"/>
    </row>
    <row r="155" spans="10:13">
      <c r="J155" s="60"/>
      <c r="K155" s="61"/>
      <c r="L155" s="59"/>
      <c r="M155" s="61"/>
    </row>
    <row r="156" spans="10:13">
      <c r="J156" s="60"/>
      <c r="K156" s="61"/>
      <c r="L156" s="59"/>
      <c r="M156" s="61"/>
    </row>
    <row r="157" spans="10:13">
      <c r="J157" s="60"/>
      <c r="K157" s="61"/>
      <c r="L157" s="59"/>
      <c r="M157" s="61"/>
    </row>
    <row r="158" spans="10:13">
      <c r="J158" s="60"/>
      <c r="K158" s="61"/>
      <c r="L158" s="59"/>
      <c r="M158" s="61"/>
    </row>
    <row r="159" spans="10:13">
      <c r="J159" s="60"/>
      <c r="K159" s="61"/>
      <c r="L159" s="59"/>
      <c r="M159" s="61"/>
    </row>
    <row r="160" spans="10:13">
      <c r="L160" s="59"/>
    </row>
    <row r="161" spans="12:12">
      <c r="L161" s="59"/>
    </row>
    <row r="162" spans="12:12">
      <c r="L162" s="59"/>
    </row>
    <row r="163" spans="12:12">
      <c r="L163" s="59"/>
    </row>
    <row r="164" spans="12:12">
      <c r="L164" s="59"/>
    </row>
    <row r="183" spans="10:13">
      <c r="L183" s="62"/>
    </row>
    <row r="185" spans="10:13">
      <c r="J185" s="60"/>
      <c r="K185" s="61"/>
      <c r="L185" s="61"/>
      <c r="M185" s="60"/>
    </row>
    <row r="186" spans="10:13">
      <c r="J186" s="60"/>
      <c r="K186" s="61"/>
      <c r="L186" s="61"/>
      <c r="M186" s="60"/>
    </row>
    <row r="187" spans="10:13">
      <c r="J187" s="60"/>
      <c r="K187" s="61"/>
      <c r="L187" s="61"/>
      <c r="M187" s="60"/>
    </row>
    <row r="188" spans="10:13">
      <c r="J188" s="60"/>
      <c r="K188" s="61"/>
      <c r="L188" s="61"/>
      <c r="M188" s="60"/>
    </row>
    <row r="189" spans="10:13">
      <c r="J189" s="60"/>
      <c r="K189" s="61"/>
      <c r="L189" s="61"/>
      <c r="M189" s="60"/>
    </row>
    <row r="190" spans="10:13">
      <c r="J190" s="60"/>
      <c r="K190" s="61"/>
      <c r="L190" s="61"/>
      <c r="M190" s="60"/>
    </row>
    <row r="191" spans="10:13">
      <c r="J191" s="60"/>
      <c r="K191" s="61"/>
      <c r="L191" s="61"/>
      <c r="M191" s="60"/>
    </row>
    <row r="192" spans="10:13">
      <c r="J192" s="60"/>
      <c r="K192" s="61"/>
      <c r="L192" s="61"/>
      <c r="M192" s="60"/>
    </row>
    <row r="193" spans="10:13">
      <c r="J193" s="60"/>
      <c r="K193" s="61"/>
      <c r="L193" s="61"/>
      <c r="M193" s="60"/>
    </row>
    <row r="194" spans="10:13">
      <c r="J194" s="60"/>
      <c r="K194" s="61"/>
      <c r="L194" s="61"/>
      <c r="M194" s="60"/>
    </row>
    <row r="195" spans="10:13">
      <c r="J195" s="60"/>
      <c r="K195" s="61"/>
      <c r="M195" s="60"/>
    </row>
    <row r="196" spans="10:13">
      <c r="J196" s="60"/>
      <c r="K196" s="61"/>
      <c r="M196" s="60"/>
    </row>
    <row r="197" spans="10:13">
      <c r="J197" s="60"/>
      <c r="K197" s="61"/>
      <c r="M197" s="60"/>
    </row>
    <row r="198" spans="10:13">
      <c r="J198" s="60"/>
      <c r="K198" s="61"/>
      <c r="M198" s="60"/>
    </row>
    <row r="199" spans="10:13">
      <c r="J199" s="60"/>
      <c r="K199" s="61"/>
      <c r="M199" s="60"/>
    </row>
    <row r="200" spans="10:13">
      <c r="J200" s="60"/>
      <c r="K200" s="61"/>
      <c r="M200" s="60"/>
    </row>
    <row r="201" spans="10:13">
      <c r="J201" s="60"/>
      <c r="K201" s="61"/>
      <c r="M201" s="60"/>
    </row>
    <row r="202" spans="10:13">
      <c r="J202" s="60"/>
      <c r="K202" s="61"/>
      <c r="M202" s="60"/>
    </row>
    <row r="203" spans="10:13">
      <c r="J203" s="60"/>
      <c r="K203" s="61"/>
      <c r="M203" s="6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2:G75"/>
  <sheetViews>
    <sheetView showGridLines="0" topLeftCell="A2" workbookViewId="0">
      <selection activeCell="F10" sqref="F10"/>
    </sheetView>
  </sheetViews>
  <sheetFormatPr baseColWidth="10" defaultRowHeight="12.75"/>
  <cols>
    <col min="1" max="1" width="10.42578125" style="229" bestFit="1" customWidth="1"/>
    <col min="2" max="2" width="68.7109375" style="230" customWidth="1"/>
    <col min="3" max="3" width="7.7109375" style="230" customWidth="1"/>
    <col min="4" max="4" width="21.28515625" style="230" customWidth="1"/>
    <col min="5" max="5" width="17.85546875" style="230" bestFit="1" customWidth="1"/>
    <col min="6" max="16384" width="11.42578125" style="229"/>
  </cols>
  <sheetData>
    <row r="2" spans="1:7" ht="21.75" customHeight="1"/>
    <row r="3" spans="1:7" ht="13.5" thickBot="1"/>
    <row r="4" spans="1:7" ht="15">
      <c r="A4" s="231"/>
      <c r="B4" s="502" t="s">
        <v>107</v>
      </c>
      <c r="C4" s="504" t="s">
        <v>108</v>
      </c>
      <c r="D4" s="450">
        <v>41547</v>
      </c>
      <c r="E4" s="451">
        <v>41274</v>
      </c>
    </row>
    <row r="5" spans="1:7" ht="15">
      <c r="B5" s="503"/>
      <c r="C5" s="505"/>
      <c r="D5" s="452" t="s">
        <v>6</v>
      </c>
      <c r="E5" s="453" t="s">
        <v>6</v>
      </c>
      <c r="F5" s="229" t="s">
        <v>68</v>
      </c>
    </row>
    <row r="6" spans="1:7" ht="15">
      <c r="B6" s="454"/>
      <c r="C6" s="455"/>
      <c r="D6" s="456"/>
      <c r="E6" s="457"/>
    </row>
    <row r="7" spans="1:7" ht="13.5" customHeight="1">
      <c r="B7" s="454" t="s">
        <v>109</v>
      </c>
      <c r="C7" s="455"/>
      <c r="D7" s="456"/>
      <c r="E7" s="457"/>
    </row>
    <row r="8" spans="1:7" ht="15">
      <c r="B8" s="458" t="s">
        <v>110</v>
      </c>
      <c r="C8" s="455">
        <v>7</v>
      </c>
      <c r="D8" s="459">
        <v>32172752</v>
      </c>
      <c r="E8" s="460">
        <v>37206648</v>
      </c>
      <c r="F8" s="230">
        <f>+(D8-E8)/1000</f>
        <v>-5033.8959999999997</v>
      </c>
      <c r="G8" s="193">
        <f>ROUND((D8/E8)-1,3)</f>
        <v>-0.13500000000000001</v>
      </c>
    </row>
    <row r="9" spans="1:7" ht="13.5" hidden="1" customHeight="1" thickBot="1">
      <c r="B9" s="458" t="s">
        <v>267</v>
      </c>
      <c r="C9" s="461">
        <v>9</v>
      </c>
      <c r="D9" s="459"/>
      <c r="E9" s="460">
        <v>0</v>
      </c>
      <c r="F9" s="230">
        <f t="shared" ref="F9:F71" si="0">+(D9-E9)/1000</f>
        <v>0</v>
      </c>
    </row>
    <row r="10" spans="1:7" ht="15">
      <c r="B10" s="458" t="s">
        <v>111</v>
      </c>
      <c r="C10" s="461"/>
      <c r="D10" s="459">
        <v>471244</v>
      </c>
      <c r="E10" s="460">
        <v>1780010</v>
      </c>
      <c r="F10" s="230">
        <f t="shared" si="0"/>
        <v>-1308.7660000000001</v>
      </c>
    </row>
    <row r="11" spans="1:7" ht="15">
      <c r="B11" s="458" t="s">
        <v>112</v>
      </c>
      <c r="C11" s="461">
        <v>8</v>
      </c>
      <c r="D11" s="459">
        <v>78808989</v>
      </c>
      <c r="E11" s="460">
        <v>78145805</v>
      </c>
      <c r="F11" s="230">
        <f t="shared" si="0"/>
        <v>663.18399999999997</v>
      </c>
      <c r="G11" s="193">
        <f>ROUND((D11/E11)-1,3)</f>
        <v>8.0000000000000002E-3</v>
      </c>
    </row>
    <row r="12" spans="1:7" ht="15" customHeight="1">
      <c r="B12" s="458" t="s">
        <v>113</v>
      </c>
      <c r="C12" s="461">
        <v>9</v>
      </c>
      <c r="D12" s="459">
        <v>27767</v>
      </c>
      <c r="E12" s="460">
        <v>8215</v>
      </c>
      <c r="F12" s="230">
        <f t="shared" si="0"/>
        <v>19.552</v>
      </c>
    </row>
    <row r="13" spans="1:7" ht="15" customHeight="1">
      <c r="B13" s="458" t="s">
        <v>114</v>
      </c>
      <c r="C13" s="461">
        <v>10</v>
      </c>
      <c r="D13" s="459">
        <v>3958260</v>
      </c>
      <c r="E13" s="460">
        <v>4383030</v>
      </c>
      <c r="F13" s="230">
        <f t="shared" si="0"/>
        <v>-424.77</v>
      </c>
    </row>
    <row r="14" spans="1:7" ht="15" customHeight="1">
      <c r="B14" s="458" t="s">
        <v>268</v>
      </c>
      <c r="C14" s="461"/>
      <c r="D14" s="459">
        <v>3414964</v>
      </c>
      <c r="E14" s="460">
        <v>1413152</v>
      </c>
      <c r="F14" s="230">
        <f t="shared" si="0"/>
        <v>2001.8119999999999</v>
      </c>
    </row>
    <row r="15" spans="1:7" ht="36.75" customHeight="1">
      <c r="B15" s="462" t="s">
        <v>115</v>
      </c>
      <c r="C15" s="463"/>
      <c r="D15" s="464">
        <f>SUM(D8:D14)</f>
        <v>118853976</v>
      </c>
      <c r="E15" s="465">
        <f>SUM(E8:E14)</f>
        <v>122936860</v>
      </c>
      <c r="F15" s="230">
        <f t="shared" si="0"/>
        <v>-4082.884</v>
      </c>
      <c r="G15" s="193">
        <f>ROUND((D15/E15)-1,3)</f>
        <v>-3.3000000000000002E-2</v>
      </c>
    </row>
    <row r="16" spans="1:7" ht="20.25" hidden="1" customHeight="1" thickBot="1">
      <c r="B16" s="458" t="s">
        <v>116</v>
      </c>
      <c r="C16" s="461"/>
      <c r="D16" s="459">
        <v>0</v>
      </c>
      <c r="E16" s="460">
        <v>0</v>
      </c>
      <c r="F16" s="230">
        <f t="shared" si="0"/>
        <v>0</v>
      </c>
    </row>
    <row r="17" spans="2:7" ht="18" hidden="1" customHeight="1" thickBot="1">
      <c r="B17" s="466" t="s">
        <v>117</v>
      </c>
      <c r="C17" s="461"/>
      <c r="D17" s="459">
        <f>-[2]N5200!$O$238/1000+1</f>
        <v>-1103051.145</v>
      </c>
      <c r="E17" s="460">
        <f>-[2]N5200!$O$238/1000+1</f>
        <v>-1103051.145</v>
      </c>
      <c r="F17" s="230">
        <f t="shared" si="0"/>
        <v>0</v>
      </c>
    </row>
    <row r="18" spans="2:7" ht="39" hidden="1" customHeight="1" thickBot="1">
      <c r="B18" s="467" t="s">
        <v>118</v>
      </c>
      <c r="C18" s="468"/>
      <c r="D18" s="469">
        <v>0</v>
      </c>
      <c r="E18" s="470">
        <v>0</v>
      </c>
      <c r="F18" s="230">
        <f t="shared" si="0"/>
        <v>0</v>
      </c>
    </row>
    <row r="19" spans="2:7" ht="15" customHeight="1">
      <c r="B19" s="458"/>
      <c r="C19" s="461"/>
      <c r="D19" s="459"/>
      <c r="E19" s="460"/>
      <c r="F19" s="230">
        <f t="shared" si="0"/>
        <v>0</v>
      </c>
    </row>
    <row r="20" spans="2:7" ht="15" customHeight="1">
      <c r="B20" s="471" t="s">
        <v>119</v>
      </c>
      <c r="C20" s="463"/>
      <c r="D20" s="472">
        <f>+D15</f>
        <v>118853976</v>
      </c>
      <c r="E20" s="473">
        <f>+E15</f>
        <v>122936860</v>
      </c>
      <c r="F20" s="230">
        <f t="shared" si="0"/>
        <v>-4082.884</v>
      </c>
      <c r="G20" s="193">
        <f>ROUND((D20/E20)-1,3)</f>
        <v>-3.3000000000000002E-2</v>
      </c>
    </row>
    <row r="21" spans="2:7" ht="15" customHeight="1">
      <c r="B21" s="474"/>
      <c r="C21" s="475"/>
      <c r="D21" s="476"/>
      <c r="E21" s="477"/>
      <c r="F21" s="230">
        <f t="shared" si="0"/>
        <v>0</v>
      </c>
    </row>
    <row r="22" spans="2:7" ht="15" customHeight="1">
      <c r="B22" s="454" t="s">
        <v>120</v>
      </c>
      <c r="C22" s="475"/>
      <c r="D22" s="476"/>
      <c r="E22" s="477"/>
      <c r="F22" s="230">
        <f t="shared" si="0"/>
        <v>0</v>
      </c>
    </row>
    <row r="23" spans="2:7" ht="15" hidden="1" customHeight="1" thickBot="1">
      <c r="B23" s="458" t="s">
        <v>121</v>
      </c>
      <c r="C23" s="461"/>
      <c r="D23" s="459"/>
      <c r="E23" s="460"/>
      <c r="F23" s="230">
        <f t="shared" si="0"/>
        <v>0</v>
      </c>
    </row>
    <row r="24" spans="2:7" ht="15" customHeight="1">
      <c r="B24" s="458" t="s">
        <v>267</v>
      </c>
      <c r="C24" s="461">
        <v>8</v>
      </c>
      <c r="D24" s="459">
        <v>7388813</v>
      </c>
      <c r="E24" s="460">
        <v>7367236</v>
      </c>
      <c r="F24" s="230">
        <f t="shared" si="0"/>
        <v>21.577000000000002</v>
      </c>
    </row>
    <row r="25" spans="2:7" ht="15" customHeight="1">
      <c r="B25" s="458" t="s">
        <v>111</v>
      </c>
      <c r="C25" s="461"/>
      <c r="D25" s="459">
        <v>408272</v>
      </c>
      <c r="E25" s="460">
        <v>408949</v>
      </c>
      <c r="F25" s="230">
        <f t="shared" si="0"/>
        <v>-0.67700000000000005</v>
      </c>
    </row>
    <row r="26" spans="2:7" ht="15" customHeight="1">
      <c r="B26" s="458" t="s">
        <v>269</v>
      </c>
      <c r="C26" s="461">
        <v>8</v>
      </c>
      <c r="D26" s="459">
        <v>2520907</v>
      </c>
      <c r="E26" s="460">
        <v>3035747</v>
      </c>
      <c r="F26" s="230">
        <f t="shared" si="0"/>
        <v>-514.84</v>
      </c>
    </row>
    <row r="27" spans="2:7" ht="15" customHeight="1">
      <c r="B27" s="458" t="s">
        <v>122</v>
      </c>
      <c r="C27" s="461">
        <v>11</v>
      </c>
      <c r="D27" s="459">
        <v>226400163</v>
      </c>
      <c r="E27" s="460">
        <v>225272517</v>
      </c>
      <c r="F27" s="230">
        <f t="shared" si="0"/>
        <v>1127.646</v>
      </c>
    </row>
    <row r="28" spans="2:7" ht="15" customHeight="1">
      <c r="B28" s="458" t="s">
        <v>123</v>
      </c>
      <c r="C28" s="461">
        <v>12</v>
      </c>
      <c r="D28" s="459">
        <v>307581431</v>
      </c>
      <c r="E28" s="460">
        <v>307581431</v>
      </c>
      <c r="F28" s="230">
        <f t="shared" si="0"/>
        <v>0</v>
      </c>
    </row>
    <row r="29" spans="2:7" ht="15" customHeight="1">
      <c r="B29" s="458" t="s">
        <v>124</v>
      </c>
      <c r="C29" s="461">
        <v>13</v>
      </c>
      <c r="D29" s="459">
        <v>1154315669</v>
      </c>
      <c r="E29" s="460">
        <v>1152360531</v>
      </c>
      <c r="F29" s="230">
        <f t="shared" si="0"/>
        <v>1955.1379999999999</v>
      </c>
    </row>
    <row r="30" spans="2:7" ht="15" customHeight="1">
      <c r="B30" s="458" t="s">
        <v>270</v>
      </c>
      <c r="C30" s="461">
        <v>23</v>
      </c>
      <c r="D30" s="459">
        <v>296651</v>
      </c>
      <c r="E30" s="460">
        <v>324398</v>
      </c>
      <c r="F30" s="230">
        <f t="shared" si="0"/>
        <v>-27.747</v>
      </c>
    </row>
    <row r="31" spans="2:7" ht="15" customHeight="1">
      <c r="B31" s="478" t="s">
        <v>125</v>
      </c>
      <c r="C31" s="463"/>
      <c r="D31" s="464">
        <f>SUM(D24:D30)</f>
        <v>1698911906</v>
      </c>
      <c r="E31" s="465">
        <f>SUM(E24:E30)</f>
        <v>1696350809</v>
      </c>
      <c r="F31" s="230">
        <f t="shared" si="0"/>
        <v>2561.0970000000002</v>
      </c>
    </row>
    <row r="32" spans="2:7" ht="15" customHeight="1">
      <c r="B32" s="458"/>
      <c r="C32" s="479"/>
      <c r="D32" s="459"/>
      <c r="E32" s="460"/>
      <c r="F32" s="230">
        <f t="shared" si="0"/>
        <v>0</v>
      </c>
    </row>
    <row r="33" spans="1:6" ht="15" customHeight="1" thickBot="1">
      <c r="B33" s="480" t="s">
        <v>271</v>
      </c>
      <c r="C33" s="481"/>
      <c r="D33" s="482">
        <f>+D31+D20</f>
        <v>1817765882</v>
      </c>
      <c r="E33" s="483">
        <f>+E31+E20</f>
        <v>1819287669</v>
      </c>
      <c r="F33" s="230">
        <f t="shared" si="0"/>
        <v>-1521.787</v>
      </c>
    </row>
    <row r="34" spans="1:6">
      <c r="B34" s="301"/>
      <c r="C34" s="302"/>
      <c r="D34" s="299"/>
      <c r="E34" s="299"/>
      <c r="F34" s="230">
        <f t="shared" si="0"/>
        <v>0</v>
      </c>
    </row>
    <row r="35" spans="1:6" ht="13.5" thickBot="1">
      <c r="B35" s="301"/>
      <c r="C35" s="302"/>
      <c r="D35" s="299"/>
      <c r="E35" s="299"/>
      <c r="F35" s="230">
        <f t="shared" si="0"/>
        <v>0</v>
      </c>
    </row>
    <row r="36" spans="1:6">
      <c r="A36" s="231"/>
      <c r="B36" s="506" t="s">
        <v>126</v>
      </c>
      <c r="C36" s="508" t="s">
        <v>108</v>
      </c>
      <c r="D36" s="284">
        <f>+D4</f>
        <v>41547</v>
      </c>
      <c r="E36" s="284">
        <v>41274</v>
      </c>
      <c r="F36" s="230">
        <f t="shared" si="0"/>
        <v>0.27300000000000002</v>
      </c>
    </row>
    <row r="37" spans="1:6" ht="13.5" thickBot="1">
      <c r="B37" s="507"/>
      <c r="C37" s="509"/>
      <c r="D37" s="285" t="s">
        <v>6</v>
      </c>
      <c r="E37" s="285" t="s">
        <v>6</v>
      </c>
      <c r="F37" s="230"/>
    </row>
    <row r="38" spans="1:6">
      <c r="B38" s="303"/>
      <c r="C38" s="286"/>
      <c r="D38" s="295"/>
      <c r="E38" s="295"/>
      <c r="F38" s="230">
        <f t="shared" si="0"/>
        <v>0</v>
      </c>
    </row>
    <row r="39" spans="1:6" ht="13.5" customHeight="1" thickBot="1">
      <c r="B39" s="286" t="s">
        <v>127</v>
      </c>
      <c r="C39" s="287"/>
      <c r="D39" s="299"/>
      <c r="E39" s="299"/>
      <c r="F39" s="230">
        <f t="shared" si="0"/>
        <v>0</v>
      </c>
    </row>
    <row r="40" spans="1:6" ht="15.75" thickBot="1">
      <c r="A40" s="283"/>
      <c r="B40" s="288" t="s">
        <v>128</v>
      </c>
      <c r="C40" s="290">
        <v>8</v>
      </c>
      <c r="D40" s="459">
        <v>101534973</v>
      </c>
      <c r="E40" s="460">
        <v>56804996</v>
      </c>
      <c r="F40" s="230">
        <f t="shared" si="0"/>
        <v>44729.976999999999</v>
      </c>
    </row>
    <row r="41" spans="1:6" ht="15.75" thickBot="1">
      <c r="B41" s="288" t="s">
        <v>129</v>
      </c>
      <c r="C41" s="290">
        <v>8</v>
      </c>
      <c r="D41" s="459">
        <v>67234445</v>
      </c>
      <c r="E41" s="460">
        <v>75531641</v>
      </c>
      <c r="F41" s="230">
        <f t="shared" si="0"/>
        <v>-8297.1959999999999</v>
      </c>
    </row>
    <row r="42" spans="1:6" ht="15" customHeight="1" thickBot="1">
      <c r="B42" s="288" t="s">
        <v>130</v>
      </c>
      <c r="C42" s="290">
        <v>9</v>
      </c>
      <c r="D42" s="459">
        <v>8153296</v>
      </c>
      <c r="E42" s="460">
        <v>27329086</v>
      </c>
      <c r="F42" s="230">
        <f t="shared" si="0"/>
        <v>-19175.79</v>
      </c>
    </row>
    <row r="43" spans="1:6" ht="15" customHeight="1" thickBot="1">
      <c r="B43" s="288" t="s">
        <v>131</v>
      </c>
      <c r="C43" s="290">
        <v>15</v>
      </c>
      <c r="D43" s="459">
        <v>957078</v>
      </c>
      <c r="E43" s="460">
        <v>1331679</v>
      </c>
      <c r="F43" s="230">
        <f t="shared" si="0"/>
        <v>-374.601</v>
      </c>
    </row>
    <row r="44" spans="1:6" ht="15" customHeight="1" thickBot="1">
      <c r="B44" s="288" t="s">
        <v>132</v>
      </c>
      <c r="C44" s="290"/>
      <c r="D44" s="459">
        <v>29703</v>
      </c>
      <c r="E44" s="460">
        <v>1431184</v>
      </c>
      <c r="F44" s="230">
        <f t="shared" si="0"/>
        <v>-1401.481</v>
      </c>
    </row>
    <row r="45" spans="1:6" ht="15" customHeight="1" thickBot="1">
      <c r="B45" s="288" t="s">
        <v>133</v>
      </c>
      <c r="C45" s="290">
        <v>19</v>
      </c>
      <c r="D45" s="459">
        <v>2984111</v>
      </c>
      <c r="E45" s="460">
        <v>2972880</v>
      </c>
      <c r="F45" s="230">
        <f t="shared" si="0"/>
        <v>11.231</v>
      </c>
    </row>
    <row r="46" spans="1:6" ht="15" customHeight="1" thickBot="1">
      <c r="B46" s="288" t="s">
        <v>134</v>
      </c>
      <c r="C46" s="290"/>
      <c r="D46" s="459">
        <v>1318894</v>
      </c>
      <c r="E46" s="460">
        <v>1941637</v>
      </c>
      <c r="F46" s="230">
        <f t="shared" si="0"/>
        <v>-622.74300000000005</v>
      </c>
    </row>
    <row r="47" spans="1:6" ht="28.5" customHeight="1" thickBot="1">
      <c r="B47" s="291" t="s">
        <v>135</v>
      </c>
      <c r="C47" s="292"/>
      <c r="D47" s="293">
        <f>SUM(D40:D46)</f>
        <v>182212500</v>
      </c>
      <c r="E47" s="293">
        <f>SUM(E40:E46)</f>
        <v>167343103</v>
      </c>
      <c r="F47" s="230">
        <f t="shared" si="0"/>
        <v>14869.397000000001</v>
      </c>
    </row>
    <row r="48" spans="1:6" ht="15" customHeight="1" thickBot="1">
      <c r="B48" s="288"/>
      <c r="C48" s="290"/>
      <c r="D48" s="289"/>
      <c r="E48" s="289"/>
      <c r="F48" s="230">
        <f t="shared" si="0"/>
        <v>0</v>
      </c>
    </row>
    <row r="49" spans="1:6" ht="18.75" hidden="1" customHeight="1" thickBot="1">
      <c r="B49" s="294" t="s">
        <v>136</v>
      </c>
      <c r="C49" s="290"/>
      <c r="D49" s="289">
        <v>0</v>
      </c>
      <c r="E49" s="289">
        <v>0</v>
      </c>
      <c r="F49" s="230">
        <f t="shared" si="0"/>
        <v>0</v>
      </c>
    </row>
    <row r="50" spans="1:6" ht="15" customHeight="1" thickBot="1">
      <c r="B50" s="297" t="s">
        <v>137</v>
      </c>
      <c r="C50" s="300"/>
      <c r="D50" s="293">
        <f>+D47</f>
        <v>182212500</v>
      </c>
      <c r="E50" s="293">
        <f>+E47</f>
        <v>167343103</v>
      </c>
      <c r="F50" s="230">
        <f t="shared" si="0"/>
        <v>14869.397000000001</v>
      </c>
    </row>
    <row r="51" spans="1:6" ht="15" customHeight="1">
      <c r="B51" s="287"/>
      <c r="C51" s="304"/>
      <c r="D51" s="296"/>
      <c r="E51" s="296"/>
      <c r="F51" s="230">
        <f t="shared" si="0"/>
        <v>0</v>
      </c>
    </row>
    <row r="52" spans="1:6" ht="15" customHeight="1" thickBot="1">
      <c r="B52" s="286" t="s">
        <v>138</v>
      </c>
      <c r="C52" s="287"/>
      <c r="D52" s="299"/>
      <c r="E52" s="299"/>
      <c r="F52" s="230">
        <f t="shared" si="0"/>
        <v>0</v>
      </c>
    </row>
    <row r="53" spans="1:6" ht="15" customHeight="1" thickBot="1">
      <c r="A53" s="283"/>
      <c r="B53" s="427" t="s">
        <v>262</v>
      </c>
      <c r="C53" s="290">
        <v>8</v>
      </c>
      <c r="D53" s="418">
        <v>626772077</v>
      </c>
      <c r="E53" s="411">
        <v>637349551</v>
      </c>
      <c r="F53" s="230">
        <f t="shared" si="0"/>
        <v>-10577.474</v>
      </c>
    </row>
    <row r="54" spans="1:6" ht="15" customHeight="1" thickBot="1">
      <c r="B54" s="427" t="s">
        <v>141</v>
      </c>
      <c r="C54" s="290">
        <v>15</v>
      </c>
      <c r="D54" s="418">
        <v>1806522</v>
      </c>
      <c r="E54" s="411">
        <v>1498799</v>
      </c>
      <c r="F54" s="230">
        <f t="shared" si="0"/>
        <v>307.72300000000001</v>
      </c>
    </row>
    <row r="55" spans="1:6" ht="15" customHeight="1" thickBot="1">
      <c r="B55" s="427" t="s">
        <v>139</v>
      </c>
      <c r="C55" s="290">
        <v>23</v>
      </c>
      <c r="D55" s="418">
        <v>1107322</v>
      </c>
      <c r="E55" s="411">
        <v>1094239</v>
      </c>
      <c r="F55" s="230">
        <f t="shared" si="0"/>
        <v>13.083</v>
      </c>
    </row>
    <row r="56" spans="1:6" ht="15" customHeight="1" thickBot="1">
      <c r="B56" s="427" t="s">
        <v>140</v>
      </c>
      <c r="C56" s="290">
        <v>8</v>
      </c>
      <c r="D56" s="418">
        <v>36440185</v>
      </c>
      <c r="E56" s="411">
        <v>37754591</v>
      </c>
      <c r="F56" s="230">
        <f t="shared" si="0"/>
        <v>-1314.4059999999999</v>
      </c>
    </row>
    <row r="57" spans="1:6" ht="15" customHeight="1" thickBot="1">
      <c r="B57" s="427" t="s">
        <v>263</v>
      </c>
      <c r="C57" s="290">
        <v>19</v>
      </c>
      <c r="D57" s="418">
        <v>8277430</v>
      </c>
      <c r="E57" s="411">
        <v>8677001</v>
      </c>
      <c r="F57" s="230">
        <f t="shared" si="0"/>
        <v>-399.57100000000003</v>
      </c>
    </row>
    <row r="58" spans="1:6" ht="15" customHeight="1" thickBot="1">
      <c r="B58" s="427" t="s">
        <v>264</v>
      </c>
      <c r="C58" s="290"/>
      <c r="D58" s="418">
        <v>8679533</v>
      </c>
      <c r="E58" s="411">
        <v>9043975</v>
      </c>
      <c r="F58" s="230">
        <f t="shared" si="0"/>
        <v>-364.44200000000001</v>
      </c>
    </row>
    <row r="59" spans="1:6" ht="15" customHeight="1" thickBot="1">
      <c r="B59" s="297" t="s">
        <v>142</v>
      </c>
      <c r="C59" s="300"/>
      <c r="D59" s="293">
        <f>SUM(D53:D58)</f>
        <v>683083069</v>
      </c>
      <c r="E59" s="293">
        <f>SUM(E53:E58)</f>
        <v>695418156</v>
      </c>
      <c r="F59" s="230">
        <f t="shared" si="0"/>
        <v>-12335.087</v>
      </c>
    </row>
    <row r="60" spans="1:6" ht="15" customHeight="1" thickBot="1">
      <c r="B60" s="302"/>
      <c r="C60" s="298"/>
      <c r="D60" s="299"/>
      <c r="E60" s="299"/>
      <c r="F60" s="230">
        <f t="shared" si="0"/>
        <v>0</v>
      </c>
    </row>
    <row r="61" spans="1:6" ht="15" customHeight="1" thickBot="1">
      <c r="B61" s="297" t="s">
        <v>143</v>
      </c>
      <c r="C61" s="300"/>
      <c r="D61" s="293">
        <f>+D50+D59</f>
        <v>865295569</v>
      </c>
      <c r="E61" s="293">
        <f>+E50+E59</f>
        <v>862761259</v>
      </c>
      <c r="F61" s="230">
        <f t="shared" si="0"/>
        <v>2534.31</v>
      </c>
    </row>
    <row r="62" spans="1:6" ht="15" customHeight="1">
      <c r="B62" s="286"/>
      <c r="C62" s="304"/>
      <c r="D62" s="296"/>
      <c r="E62" s="296"/>
      <c r="F62" s="230"/>
    </row>
    <row r="63" spans="1:6" ht="15" customHeight="1" thickBot="1">
      <c r="B63" s="286" t="s">
        <v>144</v>
      </c>
      <c r="C63" s="287"/>
      <c r="D63" s="299"/>
      <c r="E63" s="299"/>
      <c r="F63" s="230"/>
    </row>
    <row r="64" spans="1:6" ht="11.25" hidden="1" customHeight="1" thickBot="1">
      <c r="B64" s="510"/>
      <c r="C64" s="511"/>
      <c r="D64" s="511"/>
      <c r="E64" s="511"/>
      <c r="F64" s="230">
        <f t="shared" si="0"/>
        <v>0</v>
      </c>
    </row>
    <row r="65" spans="2:6" ht="15.75" thickBot="1">
      <c r="B65" s="288" t="s">
        <v>145</v>
      </c>
      <c r="C65" s="290">
        <v>3</v>
      </c>
      <c r="D65" s="412">
        <v>468358402</v>
      </c>
      <c r="E65" s="412">
        <v>468358402</v>
      </c>
      <c r="F65" s="230">
        <f t="shared" si="0"/>
        <v>0</v>
      </c>
    </row>
    <row r="66" spans="2:6" ht="15.75" thickBot="1">
      <c r="B66" s="288" t="s">
        <v>146</v>
      </c>
      <c r="C66" s="290">
        <v>3</v>
      </c>
      <c r="D66" s="412">
        <v>150798625</v>
      </c>
      <c r="E66" s="412">
        <v>152697656</v>
      </c>
      <c r="F66" s="230">
        <f t="shared" si="0"/>
        <v>-1899.0309999999999</v>
      </c>
    </row>
    <row r="67" spans="2:6" ht="13.5" customHeight="1" thickBot="1">
      <c r="B67" s="288" t="s">
        <v>147</v>
      </c>
      <c r="C67" s="290">
        <v>3</v>
      </c>
      <c r="F67" s="230"/>
    </row>
    <row r="68" spans="2:6" ht="15.75" thickBot="1">
      <c r="B68" s="288" t="s">
        <v>148</v>
      </c>
      <c r="C68" s="290">
        <v>3</v>
      </c>
      <c r="D68" s="418">
        <v>-37268417</v>
      </c>
      <c r="E68" s="289">
        <v>-37268417</v>
      </c>
      <c r="F68" s="230">
        <f t="shared" si="0"/>
        <v>0</v>
      </c>
    </row>
    <row r="69" spans="2:6" ht="23.25" customHeight="1" thickBot="1">
      <c r="B69" s="306" t="s">
        <v>88</v>
      </c>
      <c r="C69" s="290">
        <v>3</v>
      </c>
      <c r="D69" s="307">
        <f>+D68+D66+D65</f>
        <v>581888610</v>
      </c>
      <c r="E69" s="307">
        <f>+E68+E66+E65</f>
        <v>583787641</v>
      </c>
      <c r="F69" s="230">
        <f t="shared" si="0"/>
        <v>-1899.0309999999999</v>
      </c>
    </row>
    <row r="70" spans="2:6" ht="15" customHeight="1" thickBot="1">
      <c r="B70" s="308" t="s">
        <v>89</v>
      </c>
      <c r="C70" s="290">
        <v>4</v>
      </c>
      <c r="D70" s="413">
        <f>+[3]Pasivo!$D$31</f>
        <v>370581703</v>
      </c>
      <c r="E70" s="413">
        <f>+[3]Pasivo!$E$31</f>
        <v>372738769</v>
      </c>
      <c r="F70" s="230">
        <f t="shared" si="0"/>
        <v>-2157.0659999999998</v>
      </c>
    </row>
    <row r="71" spans="2:6" ht="32.25" customHeight="1" thickBot="1">
      <c r="B71" s="297" t="s">
        <v>149</v>
      </c>
      <c r="C71" s="309"/>
      <c r="D71" s="293">
        <f>+D69+D70</f>
        <v>952470313</v>
      </c>
      <c r="E71" s="293">
        <f>+E69+E70</f>
        <v>956526410</v>
      </c>
      <c r="F71" s="230">
        <f t="shared" si="0"/>
        <v>-4056.0970000000002</v>
      </c>
    </row>
    <row r="72" spans="2:6" ht="15" customHeight="1" thickBot="1">
      <c r="B72" s="287"/>
      <c r="C72" s="304"/>
      <c r="D72" s="296"/>
      <c r="E72" s="296"/>
      <c r="F72" s="230"/>
    </row>
    <row r="73" spans="2:6" ht="15" customHeight="1" thickBot="1">
      <c r="B73" s="297" t="s">
        <v>150</v>
      </c>
      <c r="C73" s="300"/>
      <c r="D73" s="293">
        <f>+D61+D71</f>
        <v>1817765882</v>
      </c>
      <c r="E73" s="293">
        <f>+E61+E71</f>
        <v>1819287669</v>
      </c>
      <c r="F73" s="230">
        <f>+(D73-E73)/1000</f>
        <v>-1521.787</v>
      </c>
    </row>
    <row r="75" spans="2:6" ht="15" customHeight="1">
      <c r="D75" s="230">
        <f>+D73-D33</f>
        <v>0</v>
      </c>
      <c r="E75" s="230">
        <f>+E73-E33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69"/>
  <sheetViews>
    <sheetView showGridLines="0" workbookViewId="0">
      <selection activeCell="E7" sqref="E7"/>
    </sheetView>
  </sheetViews>
  <sheetFormatPr baseColWidth="10" defaultRowHeight="12.75"/>
  <cols>
    <col min="1" max="1" width="7.5703125" style="237" customWidth="1"/>
    <col min="2" max="2" width="68.5703125" style="237" customWidth="1"/>
    <col min="3" max="3" width="7.7109375" style="237" customWidth="1"/>
    <col min="4" max="5" width="14.28515625" style="237" bestFit="1" customWidth="1"/>
    <col min="6" max="7" width="13.85546875" style="237" hidden="1" customWidth="1"/>
    <col min="8" max="16384" width="11.42578125" style="237"/>
  </cols>
  <sheetData>
    <row r="1" spans="1:10" ht="9.75" customHeight="1"/>
    <row r="2" spans="1:10">
      <c r="B2" s="238" t="s">
        <v>151</v>
      </c>
      <c r="C2" s="239"/>
    </row>
    <row r="3" spans="1:10" ht="24.75" customHeight="1" thickBot="1">
      <c r="C3" s="239"/>
    </row>
    <row r="4" spans="1:10" ht="22.5" customHeight="1" thickBot="1">
      <c r="A4" s="231"/>
      <c r="B4" s="297" t="s">
        <v>152</v>
      </c>
      <c r="C4" s="292" t="s">
        <v>108</v>
      </c>
      <c r="D4" s="311">
        <v>41547</v>
      </c>
      <c r="E4" s="311">
        <v>41274</v>
      </c>
      <c r="F4" s="240" t="s">
        <v>249</v>
      </c>
      <c r="G4" s="240" t="s">
        <v>250</v>
      </c>
    </row>
    <row r="5" spans="1:10" ht="15" customHeight="1" thickBot="1">
      <c r="B5" s="300" t="s">
        <v>153</v>
      </c>
      <c r="C5" s="312"/>
      <c r="D5" s="313" t="s">
        <v>6</v>
      </c>
      <c r="E5" s="313" t="s">
        <v>6</v>
      </c>
      <c r="F5" s="241" t="s">
        <v>6</v>
      </c>
      <c r="G5" s="241" t="s">
        <v>6</v>
      </c>
    </row>
    <row r="6" spans="1:10" ht="15" hidden="1" customHeight="1" thickBot="1">
      <c r="B6" s="288"/>
      <c r="C6" s="288"/>
      <c r="D6" s="289"/>
      <c r="E6" s="289"/>
      <c r="F6" s="232"/>
      <c r="G6" s="232"/>
    </row>
    <row r="7" spans="1:10" ht="15" customHeight="1" thickBot="1">
      <c r="B7" s="288" t="s">
        <v>106</v>
      </c>
      <c r="C7" s="290">
        <v>17</v>
      </c>
      <c r="D7" s="414">
        <v>291201763</v>
      </c>
      <c r="E7" s="415">
        <v>278684898</v>
      </c>
      <c r="F7" s="232">
        <v>278684898</v>
      </c>
      <c r="G7" s="232">
        <v>76060586</v>
      </c>
      <c r="H7" s="242"/>
      <c r="I7" s="242">
        <f>+E7-D7</f>
        <v>-12516865</v>
      </c>
      <c r="J7" s="242"/>
    </row>
    <row r="8" spans="1:10" ht="15" customHeight="1" thickBot="1">
      <c r="B8" s="288" t="s">
        <v>94</v>
      </c>
      <c r="C8" s="290"/>
      <c r="D8" s="414">
        <v>-20492305</v>
      </c>
      <c r="E8" s="415">
        <v>-21903969</v>
      </c>
      <c r="F8" s="232">
        <v>-21903969</v>
      </c>
      <c r="G8" s="232">
        <v>-6845053</v>
      </c>
      <c r="H8" s="242"/>
      <c r="I8" s="242">
        <f t="shared" ref="I8:I66" si="0">+E8-D8</f>
        <v>-1411664</v>
      </c>
      <c r="J8" s="242"/>
    </row>
    <row r="9" spans="1:10" ht="15" customHeight="1" thickBot="1">
      <c r="B9" s="288" t="s">
        <v>85</v>
      </c>
      <c r="C9" s="290">
        <v>19</v>
      </c>
      <c r="D9" s="414">
        <v>-29598227</v>
      </c>
      <c r="E9" s="415">
        <v>-28910156</v>
      </c>
      <c r="F9" s="232">
        <v>-28910156</v>
      </c>
      <c r="G9" s="232">
        <v>-8565837</v>
      </c>
      <c r="H9" s="242"/>
      <c r="I9" s="242">
        <f t="shared" si="0"/>
        <v>688071</v>
      </c>
      <c r="J9" s="242"/>
    </row>
    <row r="10" spans="1:10" ht="15" customHeight="1" thickBot="1">
      <c r="B10" s="288" t="s">
        <v>86</v>
      </c>
      <c r="C10" s="314" t="s">
        <v>251</v>
      </c>
      <c r="D10" s="414">
        <v>-48758589</v>
      </c>
      <c r="E10" s="415">
        <v>-39982834</v>
      </c>
      <c r="F10" s="232">
        <v>-39982834</v>
      </c>
      <c r="G10" s="232">
        <v>-13348301</v>
      </c>
      <c r="H10" s="242"/>
      <c r="I10" s="242">
        <f t="shared" si="0"/>
        <v>8775755</v>
      </c>
      <c r="J10" s="242"/>
    </row>
    <row r="11" spans="1:10" ht="26.25" customHeight="1" thickBot="1">
      <c r="B11" s="294" t="s">
        <v>95</v>
      </c>
      <c r="C11" s="314" t="s">
        <v>252</v>
      </c>
      <c r="D11" s="414">
        <v>0</v>
      </c>
      <c r="E11" s="415">
        <v>0</v>
      </c>
      <c r="F11" s="232">
        <v>0</v>
      </c>
      <c r="G11" s="232">
        <v>-131589</v>
      </c>
      <c r="H11" s="242"/>
      <c r="I11" s="242">
        <f t="shared" si="0"/>
        <v>0</v>
      </c>
      <c r="J11" s="242"/>
    </row>
    <row r="12" spans="1:10" ht="15" customHeight="1" thickBot="1">
      <c r="B12" s="288" t="s">
        <v>87</v>
      </c>
      <c r="C12" s="290">
        <v>21</v>
      </c>
      <c r="D12" s="414">
        <v>-66877546</v>
      </c>
      <c r="E12" s="415">
        <v>-55308709</v>
      </c>
      <c r="F12" s="232">
        <v>-55308709</v>
      </c>
      <c r="G12" s="232">
        <v>-17575459</v>
      </c>
      <c r="H12" s="242"/>
      <c r="I12" s="242">
        <f t="shared" si="0"/>
        <v>11568837</v>
      </c>
      <c r="J12" s="242"/>
    </row>
    <row r="13" spans="1:10" ht="15" customHeight="1" thickBot="1">
      <c r="B13" s="288" t="s">
        <v>154</v>
      </c>
      <c r="C13" s="290">
        <v>5</v>
      </c>
      <c r="D13" s="414">
        <v>1314198</v>
      </c>
      <c r="E13" s="415">
        <v>443305</v>
      </c>
      <c r="F13" s="232">
        <v>443305</v>
      </c>
      <c r="G13" s="232">
        <v>1705150</v>
      </c>
      <c r="H13" s="242"/>
      <c r="I13" s="242">
        <f t="shared" si="0"/>
        <v>-870893</v>
      </c>
      <c r="J13" s="242"/>
    </row>
    <row r="14" spans="1:10" ht="15" customHeight="1" thickBot="1">
      <c r="B14" s="288" t="s">
        <v>91</v>
      </c>
      <c r="C14" s="290">
        <v>5</v>
      </c>
      <c r="D14" s="414">
        <v>5816707</v>
      </c>
      <c r="E14" s="415">
        <v>6655558</v>
      </c>
      <c r="F14" s="232">
        <v>6655558</v>
      </c>
      <c r="G14" s="232">
        <v>1378108</v>
      </c>
      <c r="H14" s="242"/>
      <c r="I14" s="242">
        <f t="shared" si="0"/>
        <v>838851</v>
      </c>
      <c r="J14" s="242"/>
    </row>
    <row r="15" spans="1:10" ht="15" customHeight="1" thickBot="1">
      <c r="B15" s="288" t="s">
        <v>155</v>
      </c>
      <c r="C15" s="290">
        <v>5</v>
      </c>
      <c r="D15" s="414">
        <v>-21900066</v>
      </c>
      <c r="E15" s="415">
        <v>-16657332</v>
      </c>
      <c r="F15" s="232">
        <v>-16657332</v>
      </c>
      <c r="G15" s="232">
        <v>-7485697</v>
      </c>
      <c r="H15" s="242"/>
      <c r="I15" s="242">
        <f t="shared" si="0"/>
        <v>5242734</v>
      </c>
      <c r="J15" s="242"/>
    </row>
    <row r="16" spans="1:10" ht="15" customHeight="1" thickBot="1">
      <c r="B16" s="288" t="s">
        <v>156</v>
      </c>
      <c r="C16" s="290">
        <v>20</v>
      </c>
      <c r="D16" s="414">
        <v>-4359</v>
      </c>
      <c r="E16" s="415">
        <v>-1431</v>
      </c>
      <c r="F16" s="232">
        <v>-1431</v>
      </c>
      <c r="G16" s="232">
        <v>17530</v>
      </c>
      <c r="H16" s="242"/>
      <c r="I16" s="242">
        <f t="shared" si="0"/>
        <v>2928</v>
      </c>
      <c r="J16" s="242"/>
    </row>
    <row r="17" spans="1:10" ht="15" customHeight="1" thickBot="1">
      <c r="B17" s="288" t="s">
        <v>157</v>
      </c>
      <c r="C17" s="290"/>
      <c r="D17" s="414">
        <v>-7068215</v>
      </c>
      <c r="E17" s="415">
        <v>-7417919</v>
      </c>
      <c r="F17" s="232">
        <v>-7417919</v>
      </c>
      <c r="G17" s="232">
        <v>-2873351</v>
      </c>
      <c r="H17" s="242"/>
      <c r="I17" s="242">
        <f t="shared" si="0"/>
        <v>-349704</v>
      </c>
      <c r="J17" s="242"/>
    </row>
    <row r="18" spans="1:10" ht="15" hidden="1" customHeight="1" thickBot="1">
      <c r="B18" s="288" t="s">
        <v>158</v>
      </c>
      <c r="C18" s="290"/>
      <c r="D18" s="289"/>
      <c r="E18" s="289"/>
      <c r="F18" s="232"/>
      <c r="G18" s="232"/>
      <c r="H18" s="242"/>
      <c r="I18" s="242">
        <f t="shared" si="0"/>
        <v>0</v>
      </c>
      <c r="J18" s="242"/>
    </row>
    <row r="19" spans="1:10" ht="15" customHeight="1" thickBot="1">
      <c r="B19" s="315" t="s">
        <v>159</v>
      </c>
      <c r="C19" s="309"/>
      <c r="D19" s="316">
        <f>SUM(D7:D18)</f>
        <v>103633361</v>
      </c>
      <c r="E19" s="316">
        <f>SUM(E7:E18)</f>
        <v>115601411</v>
      </c>
      <c r="F19" s="243">
        <v>29437382</v>
      </c>
      <c r="G19" s="243">
        <v>22336087</v>
      </c>
      <c r="H19" s="242"/>
      <c r="I19" s="242">
        <f t="shared" si="0"/>
        <v>11968050</v>
      </c>
      <c r="J19" s="242"/>
    </row>
    <row r="20" spans="1:10" ht="15" customHeight="1" thickBot="1">
      <c r="A20" s="244"/>
      <c r="B20" s="317" t="s">
        <v>160</v>
      </c>
      <c r="C20" s="290">
        <v>23</v>
      </c>
      <c r="D20" s="416">
        <v>-20883357</v>
      </c>
      <c r="E20" s="416">
        <v>-28065982</v>
      </c>
      <c r="F20" s="232">
        <v>-13110701</v>
      </c>
      <c r="G20" s="232">
        <v>-4114107</v>
      </c>
      <c r="H20" s="242"/>
      <c r="I20" s="242">
        <f t="shared" si="0"/>
        <v>-7182625</v>
      </c>
      <c r="J20" s="242"/>
    </row>
    <row r="21" spans="1:10" ht="15" customHeight="1" thickBot="1">
      <c r="B21" s="315" t="s">
        <v>161</v>
      </c>
      <c r="C21" s="312"/>
      <c r="D21" s="316">
        <f>+D19+D20</f>
        <v>82750004</v>
      </c>
      <c r="E21" s="316">
        <f>+E19+E20</f>
        <v>87535429</v>
      </c>
      <c r="F21" s="243">
        <v>16326681</v>
      </c>
      <c r="G21" s="243">
        <v>18221980</v>
      </c>
      <c r="H21" s="242"/>
      <c r="I21" s="242">
        <f t="shared" si="0"/>
        <v>4785425</v>
      </c>
      <c r="J21" s="242"/>
    </row>
    <row r="22" spans="1:10" ht="9" customHeight="1" thickBot="1">
      <c r="B22" s="318"/>
      <c r="C22" s="319"/>
      <c r="D22" s="319"/>
      <c r="E22" s="320"/>
      <c r="F22" s="245"/>
      <c r="G22" s="246"/>
      <c r="H22" s="242"/>
      <c r="I22" s="242"/>
      <c r="J22" s="242"/>
    </row>
    <row r="23" spans="1:10" ht="15" customHeight="1" thickBot="1">
      <c r="B23" s="312" t="s">
        <v>162</v>
      </c>
      <c r="C23" s="312"/>
      <c r="D23" s="316">
        <f>+D21</f>
        <v>82750004</v>
      </c>
      <c r="E23" s="316">
        <f>+E21</f>
        <v>87535429</v>
      </c>
      <c r="F23" s="243">
        <v>16326681</v>
      </c>
      <c r="G23" s="243">
        <v>18221980</v>
      </c>
      <c r="H23" s="242"/>
      <c r="I23" s="242">
        <f t="shared" si="0"/>
        <v>4785425</v>
      </c>
      <c r="J23" s="242"/>
    </row>
    <row r="24" spans="1:10" ht="20.25" customHeight="1" thickBot="1">
      <c r="B24" s="321" t="s">
        <v>163</v>
      </c>
      <c r="C24" s="288" t="s">
        <v>1</v>
      </c>
      <c r="D24" s="322"/>
      <c r="E24" s="323"/>
      <c r="F24" s="247"/>
      <c r="G24" s="248"/>
      <c r="H24" s="242"/>
      <c r="I24" s="242"/>
      <c r="J24" s="242"/>
    </row>
    <row r="25" spans="1:10" ht="19.5" customHeight="1" thickBot="1">
      <c r="B25" s="324" t="s">
        <v>164</v>
      </c>
      <c r="C25" s="300"/>
      <c r="D25" s="293">
        <f>+'[3]Estado de Resultado'!D24</f>
        <v>40086479</v>
      </c>
      <c r="E25" s="293">
        <f>+'[3]Estado de Resultado'!E24</f>
        <v>43708630</v>
      </c>
      <c r="F25" s="234">
        <v>17735209</v>
      </c>
      <c r="G25" s="234">
        <v>18183992</v>
      </c>
      <c r="H25" s="242">
        <f>+E25-D25</f>
        <v>3622151</v>
      </c>
      <c r="I25" s="242">
        <f t="shared" si="0"/>
        <v>3622151</v>
      </c>
      <c r="J25" s="242"/>
    </row>
    <row r="26" spans="1:10" ht="15" customHeight="1" thickBot="1">
      <c r="B26" s="288" t="s">
        <v>165</v>
      </c>
      <c r="C26" s="290">
        <v>4</v>
      </c>
      <c r="D26" s="418">
        <f>+'[3]Estado de Resultado'!D25</f>
        <v>42663525</v>
      </c>
      <c r="E26" s="418">
        <f>+'[3]Estado de Resultado'!E25</f>
        <v>43826799</v>
      </c>
      <c r="F26" s="232">
        <v>-1408528</v>
      </c>
      <c r="G26" s="232">
        <v>37988</v>
      </c>
      <c r="H26" s="242"/>
      <c r="I26" s="242">
        <f t="shared" si="0"/>
        <v>1163274</v>
      </c>
      <c r="J26" s="242"/>
    </row>
    <row r="27" spans="1:10" ht="15" customHeight="1" thickBot="1">
      <c r="B27" s="312" t="s">
        <v>166</v>
      </c>
      <c r="C27" s="312"/>
      <c r="D27" s="316">
        <f>+D26+D25</f>
        <v>82750004</v>
      </c>
      <c r="E27" s="316">
        <f>+E26+E25</f>
        <v>87535429</v>
      </c>
      <c r="F27" s="243">
        <v>16326681</v>
      </c>
      <c r="G27" s="243">
        <v>18221980</v>
      </c>
      <c r="H27" s="242"/>
      <c r="I27" s="242">
        <f t="shared" si="0"/>
        <v>4785425</v>
      </c>
      <c r="J27" s="242"/>
    </row>
    <row r="28" spans="1:10" ht="15" customHeight="1" thickBot="1">
      <c r="B28" s="308" t="s">
        <v>167</v>
      </c>
      <c r="C28" s="288"/>
      <c r="D28" s="319"/>
      <c r="E28" s="323"/>
      <c r="F28" s="245"/>
      <c r="G28" s="248"/>
      <c r="H28" s="242"/>
      <c r="I28" s="242"/>
      <c r="J28" s="242"/>
    </row>
    <row r="29" spans="1:10" ht="15" customHeight="1" thickBot="1">
      <c r="B29" s="288" t="s">
        <v>168</v>
      </c>
      <c r="C29" s="290"/>
      <c r="D29" s="417">
        <v>31.354050000000001</v>
      </c>
      <c r="E29" s="417">
        <v>35.050902999999998</v>
      </c>
      <c r="F29" s="249">
        <v>2.8984000621438413</v>
      </c>
      <c r="G29" s="249">
        <v>2.9717430193702885</v>
      </c>
      <c r="H29" s="242"/>
      <c r="I29" s="242"/>
      <c r="J29" s="242"/>
    </row>
    <row r="30" spans="1:10" ht="15" customHeight="1" thickBot="1">
      <c r="B30" s="297" t="s">
        <v>169</v>
      </c>
      <c r="C30" s="309">
        <v>24</v>
      </c>
      <c r="D30" s="325">
        <f>+D29</f>
        <v>31.354050000000001</v>
      </c>
      <c r="E30" s="325">
        <f>+E29</f>
        <v>35.050902999999998</v>
      </c>
      <c r="F30" s="250">
        <v>2.8984000621438413</v>
      </c>
      <c r="G30" s="250">
        <v>2.9717430193702885</v>
      </c>
      <c r="H30" s="242"/>
      <c r="I30" s="242"/>
      <c r="J30" s="242"/>
    </row>
    <row r="31" spans="1:10" ht="9" hidden="1" customHeight="1" thickBot="1">
      <c r="B31" s="326"/>
      <c r="C31" s="323"/>
      <c r="D31" s="323"/>
      <c r="E31" s="323"/>
      <c r="F31" s="248"/>
      <c r="G31" s="248"/>
      <c r="H31" s="242"/>
      <c r="I31" s="242">
        <f t="shared" si="0"/>
        <v>0</v>
      </c>
      <c r="J31" s="242"/>
    </row>
    <row r="32" spans="1:10" ht="15" hidden="1" customHeight="1" thickBot="1">
      <c r="B32" s="300" t="s">
        <v>162</v>
      </c>
      <c r="C32" s="300"/>
      <c r="D32" s="293"/>
      <c r="E32" s="293"/>
      <c r="F32" s="234"/>
      <c r="G32" s="234"/>
      <c r="H32" s="242"/>
      <c r="I32" s="242">
        <f t="shared" si="0"/>
        <v>0</v>
      </c>
      <c r="J32" s="242"/>
    </row>
    <row r="33" spans="1:10" ht="24.75" hidden="1" customHeight="1" thickBot="1">
      <c r="B33" s="327" t="s">
        <v>170</v>
      </c>
      <c r="C33" s="288" t="s">
        <v>1</v>
      </c>
      <c r="D33" s="322"/>
      <c r="E33" s="323"/>
      <c r="F33" s="247"/>
      <c r="G33" s="248"/>
      <c r="H33" s="242"/>
      <c r="I33" s="242">
        <f t="shared" si="0"/>
        <v>0</v>
      </c>
      <c r="J33" s="242"/>
    </row>
    <row r="34" spans="1:10" ht="15.75" hidden="1" customHeight="1" thickBot="1">
      <c r="B34" s="288" t="s">
        <v>171</v>
      </c>
      <c r="C34" s="288"/>
      <c r="D34" s="310"/>
      <c r="E34" s="289"/>
      <c r="G34" s="232"/>
      <c r="H34" s="242"/>
      <c r="I34" s="242">
        <f t="shared" si="0"/>
        <v>0</v>
      </c>
      <c r="J34" s="242"/>
    </row>
    <row r="35" spans="1:10" ht="16.5" hidden="1" customHeight="1" thickBot="1">
      <c r="B35" s="328" t="s">
        <v>172</v>
      </c>
      <c r="C35" s="288"/>
      <c r="D35" s="289"/>
      <c r="E35" s="307"/>
      <c r="F35" s="232"/>
      <c r="G35" s="236"/>
      <c r="H35" s="242"/>
      <c r="I35" s="242">
        <f t="shared" si="0"/>
        <v>0</v>
      </c>
      <c r="J35" s="242"/>
    </row>
    <row r="36" spans="1:10" ht="15" hidden="1" customHeight="1" thickBot="1">
      <c r="B36" s="300" t="s">
        <v>173</v>
      </c>
      <c r="C36" s="300"/>
      <c r="D36" s="293"/>
      <c r="E36" s="293"/>
      <c r="F36" s="234"/>
      <c r="G36" s="234"/>
      <c r="H36" s="242"/>
      <c r="I36" s="242">
        <f t="shared" si="0"/>
        <v>0</v>
      </c>
      <c r="J36" s="242"/>
    </row>
    <row r="37" spans="1:10" ht="9.75" hidden="1" customHeight="1" thickBot="1">
      <c r="B37" s="326"/>
      <c r="C37" s="295"/>
      <c r="D37" s="295"/>
      <c r="E37" s="295"/>
      <c r="F37" s="235"/>
      <c r="G37" s="235"/>
      <c r="H37" s="242"/>
      <c r="I37" s="242">
        <f t="shared" si="0"/>
        <v>0</v>
      </c>
      <c r="J37" s="242"/>
    </row>
    <row r="38" spans="1:10" ht="26.25" hidden="1" customHeight="1" thickBot="1">
      <c r="B38" s="327" t="s">
        <v>174</v>
      </c>
      <c r="C38" s="329"/>
      <c r="D38" s="330"/>
      <c r="E38" s="330"/>
      <c r="F38" s="251"/>
      <c r="G38" s="251"/>
      <c r="H38" s="242"/>
      <c r="I38" s="242">
        <f t="shared" si="0"/>
        <v>0</v>
      </c>
      <c r="J38" s="242"/>
    </row>
    <row r="39" spans="1:10" ht="21" hidden="1" customHeight="1" thickBot="1">
      <c r="B39" s="331" t="s">
        <v>175</v>
      </c>
      <c r="C39" s="300"/>
      <c r="D39" s="293"/>
      <c r="E39" s="293"/>
      <c r="F39" s="234"/>
      <c r="G39" s="234"/>
      <c r="H39" s="242"/>
      <c r="I39" s="242">
        <f t="shared" si="0"/>
        <v>0</v>
      </c>
      <c r="J39" s="242"/>
    </row>
    <row r="40" spans="1:10" ht="17.25" hidden="1" customHeight="1" thickBot="1">
      <c r="B40" s="288" t="s">
        <v>176</v>
      </c>
      <c r="C40" s="288"/>
      <c r="D40" s="289"/>
      <c r="E40" s="289"/>
      <c r="F40" s="232"/>
      <c r="G40" s="232"/>
      <c r="H40" s="242"/>
      <c r="I40" s="242">
        <f t="shared" si="0"/>
        <v>0</v>
      </c>
      <c r="J40" s="242"/>
    </row>
    <row r="41" spans="1:10" ht="13.5" hidden="1" customHeight="1" thickBot="1">
      <c r="B41" s="300" t="s">
        <v>177</v>
      </c>
      <c r="C41" s="300"/>
      <c r="D41" s="293"/>
      <c r="E41" s="293"/>
      <c r="F41" s="234"/>
      <c r="G41" s="234"/>
      <c r="H41" s="242"/>
      <c r="I41" s="242">
        <f t="shared" si="0"/>
        <v>0</v>
      </c>
      <c r="J41" s="242"/>
    </row>
    <row r="42" spans="1:10">
      <c r="B42" s="310"/>
      <c r="C42" s="310"/>
      <c r="D42" s="310"/>
      <c r="E42" s="310"/>
      <c r="H42" s="242"/>
      <c r="I42" s="242"/>
      <c r="J42" s="242"/>
    </row>
    <row r="43" spans="1:10" ht="7.5" customHeight="1">
      <c r="B43" s="310"/>
      <c r="C43" s="310"/>
      <c r="D43" s="310"/>
      <c r="E43" s="310"/>
      <c r="H43" s="242"/>
      <c r="I43" s="242"/>
      <c r="J43" s="242"/>
    </row>
    <row r="44" spans="1:10" ht="11.25" customHeight="1">
      <c r="B44" s="310"/>
      <c r="C44" s="310"/>
      <c r="D44" s="310"/>
      <c r="E44" s="310"/>
      <c r="H44" s="242"/>
      <c r="I44" s="242"/>
      <c r="J44" s="242"/>
    </row>
    <row r="45" spans="1:10" ht="13.5" thickBot="1">
      <c r="B45" s="310"/>
      <c r="C45" s="310"/>
      <c r="D45" s="310"/>
      <c r="E45" s="310"/>
      <c r="H45" s="242"/>
      <c r="I45" s="242"/>
      <c r="J45" s="242"/>
    </row>
    <row r="46" spans="1:10" s="253" customFormat="1" ht="21" customHeight="1" thickBot="1">
      <c r="A46" s="252"/>
      <c r="B46" s="512" t="s">
        <v>178</v>
      </c>
      <c r="C46" s="514"/>
      <c r="D46" s="311">
        <v>41547</v>
      </c>
      <c r="E46" s="311">
        <v>41274</v>
      </c>
      <c r="F46" s="240" t="s">
        <v>249</v>
      </c>
      <c r="G46" s="240" t="s">
        <v>250</v>
      </c>
      <c r="H46" s="242"/>
      <c r="I46" s="242"/>
      <c r="J46" s="242"/>
    </row>
    <row r="47" spans="1:10" s="255" customFormat="1" ht="18" customHeight="1" thickBot="1">
      <c r="A47" s="254"/>
      <c r="B47" s="513"/>
      <c r="C47" s="515"/>
      <c r="D47" s="292" t="s">
        <v>6</v>
      </c>
      <c r="E47" s="292" t="s">
        <v>6</v>
      </c>
      <c r="F47" s="233" t="s">
        <v>6</v>
      </c>
      <c r="G47" s="233" t="s">
        <v>6</v>
      </c>
      <c r="H47" s="242"/>
      <c r="I47" s="242"/>
      <c r="J47" s="242"/>
    </row>
    <row r="48" spans="1:10" s="255" customFormat="1" ht="8.25" customHeight="1" thickBot="1">
      <c r="A48" s="254"/>
      <c r="B48" s="305"/>
      <c r="C48" s="333"/>
      <c r="D48" s="333"/>
      <c r="E48" s="334"/>
      <c r="F48" s="256"/>
      <c r="G48" s="257"/>
      <c r="H48" s="242"/>
      <c r="I48" s="242"/>
      <c r="J48" s="242"/>
    </row>
    <row r="49" spans="1:10" s="255" customFormat="1" ht="15" customHeight="1" thickBot="1">
      <c r="A49" s="254"/>
      <c r="B49" s="335" t="s">
        <v>166</v>
      </c>
      <c r="C49" s="336"/>
      <c r="D49" s="293">
        <f>+D27</f>
        <v>82750004</v>
      </c>
      <c r="E49" s="293">
        <f>+E27</f>
        <v>87535429</v>
      </c>
      <c r="F49" s="234">
        <v>16326681</v>
      </c>
      <c r="G49" s="234">
        <v>18221980</v>
      </c>
      <c r="H49" s="242"/>
      <c r="I49" s="242">
        <f t="shared" si="0"/>
        <v>4785425</v>
      </c>
      <c r="J49" s="242"/>
    </row>
    <row r="50" spans="1:10" s="255" customFormat="1" ht="8.25" customHeight="1" thickBot="1">
      <c r="A50" s="254"/>
      <c r="B50" s="258"/>
      <c r="C50" s="258"/>
      <c r="D50" s="259"/>
      <c r="E50" s="260"/>
      <c r="F50" s="259"/>
      <c r="G50" s="260"/>
      <c r="H50" s="242"/>
      <c r="I50" s="242">
        <f t="shared" si="0"/>
        <v>0</v>
      </c>
      <c r="J50" s="242"/>
    </row>
    <row r="51" spans="1:10" s="255" customFormat="1" ht="26.25" hidden="1" customHeight="1" thickBot="1">
      <c r="A51" s="254"/>
      <c r="B51" s="337" t="s">
        <v>170</v>
      </c>
      <c r="C51" s="338"/>
      <c r="D51" s="289"/>
      <c r="E51" s="289"/>
      <c r="F51" s="232"/>
      <c r="G51" s="232"/>
      <c r="H51" s="242"/>
      <c r="I51" s="242">
        <f t="shared" si="0"/>
        <v>0</v>
      </c>
      <c r="J51" s="242"/>
    </row>
    <row r="52" spans="1:10" s="255" customFormat="1" ht="13.5" hidden="1" customHeight="1" thickBot="1">
      <c r="A52" s="254"/>
      <c r="B52" s="339" t="s">
        <v>179</v>
      </c>
      <c r="C52" s="339"/>
      <c r="D52" s="340"/>
      <c r="E52" s="341"/>
      <c r="F52" s="261"/>
      <c r="G52" s="262"/>
      <c r="H52" s="242"/>
      <c r="I52" s="242">
        <f t="shared" si="0"/>
        <v>0</v>
      </c>
      <c r="J52" s="242"/>
    </row>
    <row r="53" spans="1:10" s="255" customFormat="1" ht="13.5" hidden="1" customHeight="1" thickBot="1">
      <c r="A53" s="254"/>
      <c r="B53" s="339" t="s">
        <v>180</v>
      </c>
      <c r="C53" s="339"/>
      <c r="D53" s="340"/>
      <c r="E53" s="341"/>
      <c r="F53" s="261"/>
      <c r="G53" s="262"/>
      <c r="H53" s="242"/>
      <c r="I53" s="242">
        <f t="shared" si="0"/>
        <v>0</v>
      </c>
      <c r="J53" s="242"/>
    </row>
    <row r="54" spans="1:10" s="255" customFormat="1" ht="13.5" hidden="1" customHeight="1" thickBot="1">
      <c r="A54" s="254"/>
      <c r="B54" s="339" t="s">
        <v>181</v>
      </c>
      <c r="C54" s="339"/>
      <c r="D54" s="340"/>
      <c r="E54" s="341"/>
      <c r="F54" s="261"/>
      <c r="G54" s="262"/>
      <c r="H54" s="242"/>
      <c r="I54" s="242">
        <f t="shared" si="0"/>
        <v>0</v>
      </c>
      <c r="J54" s="242"/>
    </row>
    <row r="55" spans="1:10" s="255" customFormat="1" ht="13.5" hidden="1" customHeight="1" thickBot="1">
      <c r="A55" s="254"/>
      <c r="B55" s="339" t="s">
        <v>182</v>
      </c>
      <c r="C55" s="339"/>
      <c r="D55" s="340"/>
      <c r="E55" s="341"/>
      <c r="F55" s="261"/>
      <c r="G55" s="262"/>
      <c r="H55" s="242"/>
      <c r="I55" s="242">
        <f t="shared" si="0"/>
        <v>0</v>
      </c>
      <c r="J55" s="242"/>
    </row>
    <row r="56" spans="1:10" s="255" customFormat="1" ht="13.5" hidden="1" customHeight="1" thickBot="1">
      <c r="A56" s="254"/>
      <c r="B56" s="339" t="s">
        <v>183</v>
      </c>
      <c r="C56" s="339"/>
      <c r="D56" s="340"/>
      <c r="E56" s="341"/>
      <c r="F56" s="261"/>
      <c r="G56" s="262"/>
      <c r="H56" s="242"/>
      <c r="I56" s="242">
        <f t="shared" si="0"/>
        <v>0</v>
      </c>
      <c r="J56" s="242"/>
    </row>
    <row r="57" spans="1:10" s="255" customFormat="1" ht="13.5" hidden="1" customHeight="1" thickBot="1">
      <c r="A57" s="254"/>
      <c r="B57" s="339" t="s">
        <v>184</v>
      </c>
      <c r="C57" s="339"/>
      <c r="D57" s="340"/>
      <c r="E57" s="341"/>
      <c r="F57" s="261"/>
      <c r="G57" s="262"/>
      <c r="H57" s="242"/>
      <c r="I57" s="242">
        <f t="shared" si="0"/>
        <v>0</v>
      </c>
      <c r="J57" s="242"/>
    </row>
    <row r="58" spans="1:10" s="253" customFormat="1" ht="13.5" hidden="1" customHeight="1" thickBot="1">
      <c r="A58" s="252"/>
      <c r="B58" s="342" t="s">
        <v>185</v>
      </c>
      <c r="C58" s="342"/>
      <c r="D58" s="340"/>
      <c r="E58" s="341"/>
      <c r="F58" s="261"/>
      <c r="G58" s="262"/>
      <c r="H58" s="242"/>
      <c r="I58" s="242">
        <f t="shared" si="0"/>
        <v>0</v>
      </c>
      <c r="J58" s="242"/>
    </row>
    <row r="59" spans="1:10" s="253" customFormat="1" ht="13.5" hidden="1" customHeight="1" thickBot="1">
      <c r="A59" s="252"/>
      <c r="B59" s="339" t="s">
        <v>186</v>
      </c>
      <c r="C59" s="339"/>
      <c r="D59" s="340"/>
      <c r="E59" s="341"/>
      <c r="F59" s="261"/>
      <c r="G59" s="262"/>
      <c r="H59" s="242"/>
      <c r="I59" s="242">
        <f t="shared" si="0"/>
        <v>0</v>
      </c>
      <c r="J59" s="242"/>
    </row>
    <row r="60" spans="1:10" s="253" customFormat="1" ht="26.25" hidden="1" customHeight="1" thickBot="1">
      <c r="A60" s="252"/>
      <c r="B60" s="339" t="s">
        <v>187</v>
      </c>
      <c r="C60" s="339"/>
      <c r="D60" s="340"/>
      <c r="E60" s="341"/>
      <c r="F60" s="261"/>
      <c r="G60" s="262"/>
      <c r="H60" s="242"/>
      <c r="I60" s="242">
        <f t="shared" si="0"/>
        <v>0</v>
      </c>
      <c r="J60" s="242"/>
    </row>
    <row r="61" spans="1:10" s="253" customFormat="1" ht="26.25" hidden="1" customHeight="1" thickBot="1">
      <c r="A61" s="252"/>
      <c r="B61" s="339" t="s">
        <v>188</v>
      </c>
      <c r="C61" s="339"/>
      <c r="D61" s="343"/>
      <c r="E61" s="344"/>
      <c r="F61" s="263"/>
      <c r="G61" s="264"/>
      <c r="H61" s="242"/>
      <c r="I61" s="242">
        <f t="shared" si="0"/>
        <v>0</v>
      </c>
      <c r="J61" s="242"/>
    </row>
    <row r="62" spans="1:10" s="253" customFormat="1" ht="15" customHeight="1" thickBot="1">
      <c r="A62" s="252"/>
      <c r="B62" s="335" t="s">
        <v>189</v>
      </c>
      <c r="C62" s="336"/>
      <c r="D62" s="293">
        <f>+D49</f>
        <v>82750004</v>
      </c>
      <c r="E62" s="293">
        <f>+E49</f>
        <v>87535429</v>
      </c>
      <c r="F62" s="234">
        <v>16326681</v>
      </c>
      <c r="G62" s="234">
        <v>18221980</v>
      </c>
      <c r="H62" s="242"/>
      <c r="I62" s="242">
        <f t="shared" si="0"/>
        <v>4785425</v>
      </c>
      <c r="J62" s="242"/>
    </row>
    <row r="63" spans="1:10" s="253" customFormat="1" ht="18" customHeight="1" thickBot="1">
      <c r="A63" s="252"/>
      <c r="B63" s="345" t="s">
        <v>190</v>
      </c>
      <c r="C63" s="346"/>
      <c r="D63" s="347"/>
      <c r="E63" s="348"/>
      <c r="F63" s="265"/>
      <c r="G63" s="266"/>
      <c r="H63" s="242"/>
      <c r="I63" s="242"/>
      <c r="J63" s="242"/>
    </row>
    <row r="64" spans="1:10" s="253" customFormat="1" ht="23.25" customHeight="1" thickBot="1">
      <c r="A64" s="252"/>
      <c r="B64" s="349" t="s">
        <v>191</v>
      </c>
      <c r="C64" s="336"/>
      <c r="D64" s="293">
        <f>+D25</f>
        <v>40086479</v>
      </c>
      <c r="E64" s="293">
        <f>+E25</f>
        <v>43708630</v>
      </c>
      <c r="F64" s="234">
        <v>17735209</v>
      </c>
      <c r="G64" s="234">
        <v>18183992</v>
      </c>
      <c r="H64" s="242"/>
      <c r="I64" s="242">
        <f t="shared" si="0"/>
        <v>3622151</v>
      </c>
      <c r="J64" s="242"/>
    </row>
    <row r="65" spans="2:10" s="253" customFormat="1" ht="15.75" customHeight="1" thickBot="1">
      <c r="B65" s="350" t="s">
        <v>192</v>
      </c>
      <c r="C65" s="290">
        <v>4</v>
      </c>
      <c r="D65" s="289">
        <f>+D26</f>
        <v>42663525</v>
      </c>
      <c r="E65" s="289">
        <f>+E26</f>
        <v>43826799</v>
      </c>
      <c r="F65" s="232">
        <v>-1408528</v>
      </c>
      <c r="G65" s="232">
        <v>37988</v>
      </c>
      <c r="H65" s="242"/>
      <c r="I65" s="242">
        <f t="shared" si="0"/>
        <v>1163274</v>
      </c>
      <c r="J65" s="242"/>
    </row>
    <row r="66" spans="2:10" s="253" customFormat="1" ht="15" customHeight="1" thickBot="1">
      <c r="B66" s="335" t="s">
        <v>189</v>
      </c>
      <c r="C66" s="336"/>
      <c r="D66" s="293">
        <f>+D65+D64</f>
        <v>82750004</v>
      </c>
      <c r="E66" s="293">
        <f>+E65+E64</f>
        <v>87535429</v>
      </c>
      <c r="F66" s="234">
        <v>16326681</v>
      </c>
      <c r="G66" s="234">
        <v>18221980</v>
      </c>
      <c r="H66" s="242"/>
      <c r="I66" s="242">
        <f t="shared" si="0"/>
        <v>4785425</v>
      </c>
      <c r="J66" s="242"/>
    </row>
    <row r="67" spans="2:10">
      <c r="D67" s="242"/>
      <c r="F67" s="242"/>
    </row>
    <row r="68" spans="2:10">
      <c r="D68" s="242"/>
      <c r="F68" s="242"/>
    </row>
    <row r="69" spans="2:10">
      <c r="D69" s="242"/>
      <c r="F69" s="242"/>
    </row>
  </sheetData>
  <mergeCells count="2">
    <mergeCell ref="B46:B47"/>
    <mergeCell ref="C46:C47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r 7 I f V M t s V q V n 2 S J 9 n a / S v Z 3 d e + N 3 Z f P u 8 V 3 / h c f P X n 3 5 4 s 3 p i 6 e / v / b y + 5 + 9 e P b l 0 Y N 7 O z t j I s t 4 9 2 D v 4 e O 7 8 U a P 3 / z + T 4 / f H L 9 8 9 e V P n j 0 9 f Z X e x S d n b 0 6 / e I 1 f X / / + P 3 n 8 6 u z 4 y f P T E 3 r 5 + O z F 6 a u j x / b X 3 / / b x y + e P i f i N s W j Z V F + 9 l F b r 4 l q A P F 7 / / 5 f P v n O 6 c k b v E / / f / 7 V 6 e t I s 7 t R + G 9 + f 8 L m 5 e m r N 2 e n r 4 l e r 3 7 v 4 O + z p 0 f H z 5 9 / + d 3 f / + m r 4 8 9 / f 0 K A f v n y 5 e O 7 9 P l j 7 u j o 9 y Z q 8 y 9 E 4 M 7 L E W C v T p + 9 O n 3 9 7 d / / 9 P c + e / P 7 f 3 F 8 8 u p L g X W b d + n P k 9 P X b h B f H 4 s v T p + / s W B e f 3 0 4 9 O c b k P 2 7 X 7 7 6 v Z 5 8 + e X v 5 U F i g t 8 C h C H I d 5 / 8 / s Q k 9 N W L r w H E 9 P / 7 v z x + / Z r + e H p 7 o r 7 5 9 u k X S s n b N H / 9 5 v d 5 f v r 7 f / W S u P j 0 9 / / i y 6 f B J O y 8 F / H e v D p + 8 f o Z 8 f W H g f n x F z / p v 8 x / v t f r X 4 W v f / V e r 7 / 4 8 v f / 7 q t j X y D e e 8 4 6 w 7 / t + 6 + / T V J J H z h 5 + A B G t s i c K e u 8 F y o v j 1 + d v n j z g f O o Q P i N r 4 H D 6 6 9 e v v z y 1 Z v f / / X Z i 8 + J Q 5 + + / P 1 V s r 4 G r K 9 e n 5 I k v j n 7 4 u y n T n / / 1 2 + + J N V 3 W 2 V z N 1 S n g H T y 5 R c v C Z H X s B 3 Q x Y / v d j 9 9 L G N / c f w F o y h / v f l 9 X p 4 e f b e q 3 0 6 q 6 u 3 j u 9 6 H j 1 + / M d J 3 R N z q / f W Y b e H R / w N R h f P s r A c A A A = = < / A p p l i c a t i o n > 
</file>

<file path=customXml/itemProps1.xml><?xml version="1.0" encoding="utf-8"?>
<ds:datastoreItem xmlns:ds="http://schemas.openxmlformats.org/officeDocument/2006/customXml" ds:itemID="{CC607B83-2985-4500-8D57-DE2B1B78109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Cuadro Bce</vt:lpstr>
      <vt:lpstr>Indicadores</vt:lpstr>
      <vt:lpstr>Cuadro Resultado</vt:lpstr>
      <vt:lpstr>Cuadro Flujo</vt:lpstr>
      <vt:lpstr>Cuadros Gestión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2015-02-19T23:25:03Z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 Sep 2013.xlsx</vt:lpwstr>
  </property>
</Properties>
</file>