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3Q/Solicitud de traducción/IAM/"/>
    </mc:Choice>
  </mc:AlternateContent>
  <xr:revisionPtr revIDLastSave="48" documentId="8_{D3BB06C2-3951-4AF8-9177-967A5CEEFBFD}" xr6:coauthVersionLast="47" xr6:coauthVersionMax="47" xr10:uidLastSave="{6166B071-86ED-493A-AFC0-58C5A213247C}"/>
  <bookViews>
    <workbookView xWindow="28680" yWindow="-120" windowWidth="29040" windowHeight="15720" tabRatio="908" firstSheet="2" activeTab="2" xr2:uid="{00000000-000D-0000-FFFF-FFFF00000000}"/>
  </bookViews>
  <sheets>
    <sheet name="BExRepositorySheet" sheetId="9" state="veryHidden" r:id="rId1"/>
    <sheet name="Resultados Trimestrales" sheetId="34" state="hidden" r:id="rId2"/>
    <sheet name="Resultados" sheetId="18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Hlk128663002" localSheetId="5">'Deuda Financiera'!$M$2</definedName>
    <definedName name="_Hlk70934545" localSheetId="2">Resultados!#REF!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2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4" l="1"/>
  <c r="C37" i="34"/>
  <c r="C38" i="34" l="1"/>
  <c r="C41" i="34"/>
  <c r="D38" i="34"/>
  <c r="F38" i="34" s="1"/>
  <c r="E38" i="34" s="1"/>
  <c r="P4" i="34"/>
  <c r="P5" i="34"/>
  <c r="P6" i="34"/>
  <c r="P7" i="34"/>
  <c r="P8" i="34"/>
  <c r="P10" i="34"/>
  <c r="P11" i="34"/>
  <c r="P12" i="34"/>
  <c r="P13" i="34"/>
  <c r="P3" i="34"/>
  <c r="K4" i="34"/>
  <c r="K6" i="34"/>
  <c r="K8" i="34"/>
  <c r="K10" i="34"/>
  <c r="K11" i="34"/>
  <c r="K12" i="34"/>
  <c r="K3" i="34"/>
  <c r="O9" i="34"/>
  <c r="Q9" i="34" s="1"/>
  <c r="D9" i="34" s="1"/>
  <c r="D41" i="34" l="1"/>
  <c r="F41" i="34" s="1"/>
  <c r="E41" i="34" s="1"/>
  <c r="D36" i="34"/>
  <c r="D37" i="34"/>
  <c r="F37" i="34" s="1"/>
  <c r="E37" i="34" s="1"/>
  <c r="K5" i="34"/>
  <c r="K7" i="34" s="1"/>
  <c r="K13" i="34" s="1"/>
  <c r="J9" i="34"/>
  <c r="L9" i="34" s="1"/>
  <c r="C9" i="34" s="1"/>
  <c r="F9" i="34" s="1"/>
  <c r="F36" i="34" l="1"/>
  <c r="E36" i="34" s="1"/>
  <c r="O12" i="34" l="1"/>
  <c r="Q12" i="34" s="1"/>
  <c r="D12" i="34" s="1"/>
  <c r="O4" i="34" l="1"/>
  <c r="Q4" i="34" s="1"/>
  <c r="D4" i="34" s="1"/>
  <c r="O3" i="34"/>
  <c r="Q3" i="34" s="1"/>
  <c r="D3" i="34" s="1"/>
  <c r="D5" i="34" l="1"/>
  <c r="O10" i="34" l="1"/>
  <c r="Q10" i="34" s="1"/>
  <c r="D10" i="34" s="1"/>
  <c r="G10" i="24" l="1"/>
  <c r="G13" i="24" l="1"/>
  <c r="E13" i="24" s="1"/>
  <c r="J6" i="34" l="1"/>
  <c r="L6" i="34" s="1"/>
  <c r="C6" i="34" s="1"/>
  <c r="O6" i="34"/>
  <c r="Q6" i="34" s="1"/>
  <c r="D6" i="34" s="1"/>
  <c r="D7" i="34" s="1"/>
  <c r="O8" i="34"/>
  <c r="Q8" i="34" s="1"/>
  <c r="D8" i="34" s="1"/>
  <c r="O11" i="34"/>
  <c r="Q11" i="34" s="1"/>
  <c r="D11" i="34" s="1"/>
  <c r="J3" i="34"/>
  <c r="L3" i="34" s="1"/>
  <c r="C3" i="34" s="1"/>
  <c r="D13" i="34" l="1"/>
  <c r="F6" i="34"/>
  <c r="E6" i="34" s="1"/>
  <c r="F3" i="34"/>
  <c r="E3" i="34" s="1"/>
  <c r="O5" i="34"/>
  <c r="Q5" i="34" s="1"/>
  <c r="O7" i="34" l="1"/>
  <c r="Q7" i="34" s="1"/>
  <c r="O13" i="34" l="1"/>
  <c r="Q13" i="3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  <c r="J8" i="34" l="1"/>
  <c r="L8" i="34" s="1"/>
  <c r="C8" i="34" s="1"/>
  <c r="F8" i="34" s="1"/>
  <c r="E8" i="34" s="1"/>
  <c r="J11" i="34" l="1"/>
  <c r="L11" i="34" s="1"/>
  <c r="C11" i="34" s="1"/>
  <c r="F11" i="34" s="1"/>
  <c r="E11" i="34" s="1"/>
  <c r="J4" i="34"/>
  <c r="L4" i="34" s="1"/>
  <c r="C4" i="34" s="1"/>
  <c r="C39" i="34"/>
  <c r="C40" i="34" s="1"/>
  <c r="J5" i="34" l="1"/>
  <c r="L5" i="34" s="1"/>
  <c r="F4" i="34"/>
  <c r="E4" i="34" s="1"/>
  <c r="C5" i="34"/>
  <c r="D39" i="34"/>
  <c r="C42" i="34"/>
  <c r="J7" i="34" l="1"/>
  <c r="F39" i="34"/>
  <c r="E39" i="34" s="1"/>
  <c r="D40" i="34"/>
  <c r="C7" i="34"/>
  <c r="F5" i="34"/>
  <c r="E5" i="34" s="1"/>
  <c r="D42" i="34" l="1"/>
  <c r="F42" i="34" s="1"/>
  <c r="E42" i="34" s="1"/>
  <c r="F40" i="34"/>
  <c r="E40" i="34" s="1"/>
  <c r="F7" i="34"/>
  <c r="E7" i="34" s="1"/>
  <c r="L7" i="34"/>
  <c r="J12" i="34" l="1"/>
  <c r="L12" i="34" s="1"/>
  <c r="C12" i="34" s="1"/>
  <c r="F12" i="34" s="1"/>
  <c r="E12" i="34" s="1"/>
  <c r="J10" i="34" l="1"/>
  <c r="L10" i="34" l="1"/>
  <c r="C10" i="34" s="1"/>
  <c r="J13" i="34"/>
  <c r="L13" i="34" s="1"/>
  <c r="F10" i="34" l="1"/>
  <c r="E10" i="34" s="1"/>
  <c r="C13" i="34"/>
  <c r="F13" i="34" s="1"/>
  <c r="E13" i="34" s="1"/>
</calcChain>
</file>

<file path=xl/sharedStrings.xml><?xml version="1.0" encoding="utf-8"?>
<sst xmlns="http://schemas.openxmlformats.org/spreadsheetml/2006/main" count="195" uniqueCount="137">
  <si>
    <t>Estado de Resultados (Miles de $)</t>
  </si>
  <si>
    <t>4T24</t>
  </si>
  <si>
    <t>4T23</t>
  </si>
  <si>
    <t>% Var.</t>
  </si>
  <si>
    <t>4T24 / 4T23</t>
  </si>
  <si>
    <t>Diciembre</t>
  </si>
  <si>
    <t>Septiembre</t>
  </si>
  <si>
    <t>Variación</t>
  </si>
  <si>
    <t>Ingresos Ordinarios</t>
  </si>
  <si>
    <t>Costos y Gastos de Operación</t>
  </si>
  <si>
    <t>EBITDA</t>
  </si>
  <si>
    <t>Depreciación y Amortización</t>
  </si>
  <si>
    <t>Resultado de Explotación</t>
  </si>
  <si>
    <t>Otras ganancias (pérdidas)</t>
  </si>
  <si>
    <t>Pérdidas por deterioro de activos</t>
  </si>
  <si>
    <t>Resultado Financiero*</t>
  </si>
  <si>
    <t>Gasto por impuestos</t>
  </si>
  <si>
    <t>Interés minoritario</t>
  </si>
  <si>
    <t>Utilidad Neta</t>
  </si>
  <si>
    <t>&lt;&lt;&lt;</t>
  </si>
  <si>
    <t>Septie,mbre 2023</t>
  </si>
  <si>
    <t>Estado de Resultados (M$)</t>
  </si>
  <si>
    <t xml:space="preserve">      % Var.</t>
  </si>
  <si>
    <t>2024 / 2023</t>
  </si>
  <si>
    <t>Ingresos ordinarios</t>
  </si>
  <si>
    <t>Costos y gastos de operación</t>
  </si>
  <si>
    <t>Depreciación y amortización</t>
  </si>
  <si>
    <t>Resultado de explotación</t>
  </si>
  <si>
    <t>Otras ganancias</t>
  </si>
  <si>
    <t>&lt;(200%)</t>
  </si>
  <si>
    <t>Resultado financiero*</t>
  </si>
  <si>
    <t>Utilidad neta</t>
  </si>
  <si>
    <t>Detalle de costos (Miles de $)</t>
  </si>
  <si>
    <t xml:space="preserve">        4T24</t>
  </si>
  <si>
    <t xml:space="preserve">        4T23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</si>
  <si>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Materias primas y consumibles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</si>
  <si>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Beneficios a los empleados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</si>
  <si>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Otros gastos por naturaleza</t>
    </r>
  </si>
  <si>
    <r>
      <t>d)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Pérdidas por deterioro de valor*</t>
    </r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</si>
  <si>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Depreciación y amortización</t>
    </r>
  </si>
  <si>
    <t>Total costos</t>
  </si>
  <si>
    <t>Resultados</t>
  </si>
  <si>
    <t>2025 / 2024</t>
  </si>
  <si>
    <t>Pérdidas por deterioro de valor</t>
  </si>
  <si>
    <r>
      <t>Resultado financiero</t>
    </r>
    <r>
      <rPr>
        <sz val="5"/>
        <color rgb="FF44546A"/>
        <rFont val="Calibri"/>
        <family val="2"/>
        <scheme val="minor"/>
      </rPr>
      <t xml:space="preserve"> </t>
    </r>
    <r>
      <rPr>
        <sz val="7"/>
        <color rgb="FF44546A"/>
        <rFont val="Calibri"/>
        <family val="2"/>
        <scheme val="minor"/>
      </rPr>
      <t>(1)</t>
    </r>
  </si>
  <si>
    <t>Interes minoritario</t>
  </si>
  <si>
    <t>[1] Incluye ingresos financieros, costos financieros, diferencias de cambio y resultados por unidades de reajuste</t>
  </si>
  <si>
    <t>Análisis de Ingresos</t>
  </si>
  <si>
    <t>Ventas</t>
  </si>
  <si>
    <t>Participación</t>
  </si>
  <si>
    <t>Miles $</t>
  </si>
  <si>
    <t>M$</t>
  </si>
  <si>
    <t>Agua potable</t>
  </si>
  <si>
    <t>Aguas servidas</t>
  </si>
  <si>
    <t>Ingresos no sanitarios</t>
  </si>
  <si>
    <t>Otros ingresos sanitarios</t>
  </si>
  <si>
    <t>Total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</si>
  <si>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</si>
  <si>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Diferencia</t>
  </si>
  <si>
    <t xml:space="preserve">Agua potable </t>
  </si>
  <si>
    <t>Recolección aguas servidas</t>
  </si>
  <si>
    <t>Tratamiento y disposición AS</t>
  </si>
  <si>
    <t>Interconexiones*</t>
  </si>
  <si>
    <t>Clientes</t>
  </si>
  <si>
    <t>Servicios No-Sanitarios</t>
  </si>
  <si>
    <t>(Miles de $)</t>
  </si>
  <si>
    <t>EcoRiles S.A.</t>
  </si>
  <si>
    <t>Hidrogistica S.A.</t>
  </si>
  <si>
    <t>Anam S.A.</t>
  </si>
  <si>
    <t>Aguas del Maipo S.A.</t>
  </si>
  <si>
    <t>Productos no regulados no sanitarios</t>
  </si>
  <si>
    <t>4T21</t>
  </si>
  <si>
    <t>4T20</t>
  </si>
  <si>
    <t>4T20 - 4T19</t>
  </si>
  <si>
    <t>Otras (Pérdidas) Ganancias</t>
  </si>
  <si>
    <t xml:space="preserve">Pérdidas por deterioro de valor </t>
  </si>
  <si>
    <t>&gt;200%</t>
  </si>
  <si>
    <t>Operaciones discontinuadas</t>
  </si>
  <si>
    <t>Activos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</si>
  <si>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</si>
  <si>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</si>
  <si>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</si>
  <si>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</si>
  <si>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</si>
  <si>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</si>
  <si>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</si>
  <si>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</si>
  <si>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</si>
  <si>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</si>
  <si>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</si>
  <si>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Deuda Financiera M$</t>
  </si>
  <si>
    <t> Moneda</t>
  </si>
  <si>
    <t> Total</t>
  </si>
  <si>
    <t>12 meses</t>
  </si>
  <si>
    <t>1 a 3 años</t>
  </si>
  <si>
    <t>3 a 5 años</t>
  </si>
  <si>
    <t>más de 5 años</t>
  </si>
  <si>
    <t>AFRs</t>
  </si>
  <si>
    <t>$</t>
  </si>
  <si>
    <t>Bonos/Derivado</t>
  </si>
  <si>
    <t>Préstamos</t>
  </si>
  <si>
    <t xml:space="preserve">Forward </t>
  </si>
  <si>
    <t xml:space="preserve">EUR </t>
  </si>
  <si>
    <t>Total otros pasivos financieros</t>
  </si>
  <si>
    <t>Pasivo por arrendamientos</t>
  </si>
  <si>
    <t>Total pasivos por arrendamiento</t>
  </si>
  <si>
    <t>Totales</t>
  </si>
  <si>
    <t>Composición por instrumento</t>
  </si>
  <si>
    <t>Composición por tasas</t>
  </si>
  <si>
    <t>Fija</t>
  </si>
  <si>
    <t>Bonos</t>
  </si>
  <si>
    <t>Variable</t>
  </si>
  <si>
    <t>Estados de Flujos de Efectivo (M$)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</si>
  <si>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</si>
  <si>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</si>
  <si>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</si>
  <si>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</si>
  <si>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</si>
  <si>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>Sep-24</t>
  </si>
  <si>
    <t>Dic-24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</si>
  <si>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</si>
  <si>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</si>
  <si>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</si>
  <si>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</si>
  <si>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</si>
  <si>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</si>
  <si>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</si>
  <si>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</si>
  <si>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</si>
  <si>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</si>
  <si>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</si>
  <si>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%</t>
  </si>
  <si>
    <t>Rentabilidad activos anualizado</t>
  </si>
  <si>
    <t>Utilidad por acción anualizado</t>
  </si>
  <si>
    <t>Retorno de dividendos (*)</t>
  </si>
  <si>
    <t>Sep.25</t>
  </si>
  <si>
    <t>Sep.24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</si>
</sst>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#,##0\ ;\(#,##0\);\-\ ;"/>
    <numFmt numFmtId="175" formatCode="0.0%_);\(0.0%\)"/>
    <numFmt numFmtId="176" formatCode="#,##0;\(#,##0\);\-"/>
    <numFmt numFmtId="177" formatCode="#,##0.0"/>
    <numFmt numFmtId="178" formatCode="0.000000%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7"/>
      <color rgb="FF44546A"/>
      <name val="Times New Roman"/>
      <family val="1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i/>
      <sz val="8"/>
      <color rgb="FF44546A"/>
      <name val="Calibri"/>
      <family val="2"/>
      <scheme val="minor"/>
    </font>
    <font>
      <sz val="7"/>
      <color rgb="FF44546A"/>
      <name val="Calibri"/>
      <family val="2"/>
      <scheme val="minor"/>
    </font>
    <font>
      <sz val="5"/>
      <color rgb="FF44546A"/>
      <name val="Calibri"/>
      <family val="2"/>
      <scheme val="minor"/>
    </font>
    <font>
      <i/>
      <sz val="2"/>
      <color rgb="FF44546A"/>
      <name val="Calibri"/>
      <family val="2"/>
    </font>
    <font>
      <sz val="9"/>
      <color rgb="FF215967"/>
      <name val="Calibri"/>
      <family val="2"/>
    </font>
    <font>
      <i/>
      <sz val="8"/>
      <color rgb="FF44546A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2" fillId="0" borderId="0"/>
    <xf numFmtId="164" fontId="2" fillId="0" borderId="0" applyFont="0" applyFill="0" applyBorder="0" applyAlignment="0" applyProtection="0"/>
    <xf numFmtId="41" fontId="8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3" fillId="0" borderId="0"/>
  </cellStyleXfs>
  <cellXfs count="126">
    <xf numFmtId="0" fontId="0" fillId="0" borderId="0" xfId="0"/>
    <xf numFmtId="0" fontId="70" fillId="0" borderId="28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2" fillId="0" borderId="0" xfId="0" applyFont="1"/>
    <xf numFmtId="174" fontId="71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174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175" fontId="72" fillId="0" borderId="0" xfId="0" applyNumberFormat="1" applyFont="1"/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175" fontId="71" fillId="0" borderId="0" xfId="0" applyNumberFormat="1" applyFont="1" applyAlignment="1">
      <alignment horizontal="center" vertical="center"/>
    </xf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2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8" fillId="0" borderId="28" xfId="0" applyFont="1" applyBorder="1" applyAlignment="1">
      <alignment horizontal="right" vertical="center"/>
    </xf>
    <xf numFmtId="0" fontId="78" fillId="0" borderId="28" xfId="0" applyFont="1" applyBorder="1" applyAlignment="1">
      <alignment horizontal="center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69" fillId="0" borderId="0" xfId="1698" applyFont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6" fontId="70" fillId="0" borderId="24" xfId="0" applyNumberFormat="1" applyFont="1" applyBorder="1" applyAlignment="1">
      <alignment horizontal="right" vertical="center"/>
    </xf>
    <xf numFmtId="176" fontId="71" fillId="0" borderId="24" xfId="0" applyNumberFormat="1" applyFont="1" applyBorder="1" applyAlignment="1">
      <alignment horizontal="right" vertical="center"/>
    </xf>
    <xf numFmtId="165" fontId="70" fillId="0" borderId="0" xfId="1698" applyFont="1" applyAlignment="1">
      <alignment horizontal="right" vertical="center"/>
    </xf>
    <xf numFmtId="175" fontId="70" fillId="0" borderId="0" xfId="0" applyNumberFormat="1" applyFont="1" applyAlignment="1">
      <alignment horizontal="center" vertical="center"/>
    </xf>
    <xf numFmtId="177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28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165" fontId="69" fillId="92" borderId="0" xfId="1698" applyFont="1" applyFill="1" applyAlignment="1">
      <alignment vertical="center"/>
    </xf>
    <xf numFmtId="165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5" fontId="71" fillId="92" borderId="0" xfId="0" applyNumberFormat="1" applyFont="1" applyFill="1" applyAlignment="1">
      <alignment horizontal="right" vertical="center"/>
    </xf>
    <xf numFmtId="174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4" fillId="92" borderId="0" xfId="0" applyFont="1" applyFill="1" applyAlignment="1">
      <alignment horizontal="justify"/>
    </xf>
    <xf numFmtId="175" fontId="70" fillId="92" borderId="0" xfId="0" applyNumberFormat="1" applyFont="1" applyFill="1" applyAlignment="1">
      <alignment horizontal="right" vertical="center"/>
    </xf>
    <xf numFmtId="0" fontId="84" fillId="0" borderId="0" xfId="0" applyFont="1" applyAlignment="1">
      <alignment horizontal="left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7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7" xfId="0" applyNumberFormat="1" applyFont="1" applyBorder="1" applyAlignment="1">
      <alignment horizontal="right" vertical="center"/>
    </xf>
    <xf numFmtId="0" fontId="76" fillId="0" borderId="0" xfId="0" applyFont="1" applyAlignment="1">
      <alignment horizontal="left" vertical="center" indent="2"/>
    </xf>
    <xf numFmtId="176" fontId="86" fillId="0" borderId="0" xfId="902" applyNumberFormat="1" applyFont="1" applyAlignment="1">
      <alignment vertical="center"/>
    </xf>
    <xf numFmtId="176" fontId="87" fillId="0" borderId="0" xfId="902" applyNumberFormat="1" applyFont="1" applyAlignment="1">
      <alignment vertical="center"/>
    </xf>
    <xf numFmtId="17" fontId="78" fillId="0" borderId="28" xfId="0" applyNumberFormat="1" applyFont="1" applyBorder="1" applyAlignment="1">
      <alignment horizontal="center" vertical="center"/>
    </xf>
    <xf numFmtId="10" fontId="78" fillId="0" borderId="0" xfId="0" applyNumberFormat="1" applyFont="1" applyAlignment="1">
      <alignment horizontal="right" vertical="center"/>
    </xf>
    <xf numFmtId="0" fontId="70" fillId="0" borderId="28" xfId="0" applyFont="1" applyBorder="1" applyAlignment="1">
      <alignment horizontal="left"/>
    </xf>
    <xf numFmtId="0" fontId="70" fillId="0" borderId="28" xfId="0" applyFont="1" applyBorder="1" applyAlignment="1">
      <alignment horizontal="center"/>
    </xf>
    <xf numFmtId="10" fontId="72" fillId="0" borderId="0" xfId="0" applyNumberFormat="1" applyFont="1"/>
    <xf numFmtId="0" fontId="71" fillId="0" borderId="29" xfId="0" applyFont="1" applyBorder="1" applyAlignment="1">
      <alignment vertical="center"/>
    </xf>
    <xf numFmtId="0" fontId="71" fillId="0" borderId="28" xfId="0" applyFont="1" applyBorder="1" applyAlignment="1">
      <alignment horizontal="center" vertical="center"/>
    </xf>
    <xf numFmtId="176" fontId="70" fillId="0" borderId="28" xfId="0" applyNumberFormat="1" applyFont="1" applyBorder="1" applyAlignment="1">
      <alignment horizontal="right" vertical="center"/>
    </xf>
    <xf numFmtId="0" fontId="70" fillId="0" borderId="29" xfId="0" applyFont="1" applyBorder="1" applyAlignment="1">
      <alignment vertical="center"/>
    </xf>
    <xf numFmtId="10" fontId="80" fillId="0" borderId="0" xfId="948" applyNumberFormat="1" applyFont="1" applyFill="1"/>
    <xf numFmtId="0" fontId="88" fillId="0" borderId="0" xfId="0" applyFont="1" applyAlignment="1">
      <alignment horizontal="left" vertical="center"/>
    </xf>
    <xf numFmtId="174" fontId="72" fillId="0" borderId="0" xfId="0" applyNumberFormat="1" applyFont="1" applyAlignment="1">
      <alignment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165" fontId="72" fillId="0" borderId="0" xfId="1698" applyFont="1"/>
    <xf numFmtId="178" fontId="80" fillId="0" borderId="0" xfId="948" applyNumberFormat="1" applyFont="1" applyFill="1"/>
    <xf numFmtId="10" fontId="81" fillId="0" borderId="0" xfId="948" applyNumberFormat="1" applyFont="1" applyFill="1"/>
    <xf numFmtId="10" fontId="70" fillId="0" borderId="0" xfId="948" applyNumberFormat="1" applyFont="1"/>
    <xf numFmtId="0" fontId="91" fillId="0" borderId="0" xfId="0" applyFont="1" applyAlignment="1">
      <alignment vertical="center"/>
    </xf>
    <xf numFmtId="0" fontId="92" fillId="0" borderId="0" xfId="0" applyFont="1" applyAlignment="1">
      <alignment horizontal="right" vertical="center"/>
    </xf>
    <xf numFmtId="0" fontId="93" fillId="0" borderId="0" xfId="0" applyFont="1" applyAlignment="1">
      <alignment horizontal="left" vertical="center"/>
    </xf>
    <xf numFmtId="3" fontId="94" fillId="0" borderId="0" xfId="0" applyNumberFormat="1" applyFont="1"/>
    <xf numFmtId="0" fontId="78" fillId="0" borderId="28" xfId="0" applyFont="1" applyBorder="1" applyAlignment="1">
      <alignment horizontal="center"/>
    </xf>
    <xf numFmtId="17" fontId="70" fillId="92" borderId="28" xfId="0" applyNumberFormat="1" applyFont="1" applyFill="1" applyBorder="1" applyAlignment="1">
      <alignment horizontal="center" vertical="center"/>
    </xf>
    <xf numFmtId="17" fontId="70" fillId="0" borderId="28" xfId="0" applyNumberFormat="1" applyFont="1" applyBorder="1" applyAlignment="1">
      <alignment horizontal="center" vertical="center"/>
    </xf>
    <xf numFmtId="0" fontId="70" fillId="0" borderId="28" xfId="0" applyFont="1" applyBorder="1" applyAlignment="1">
      <alignment horizontal="center" vertical="center"/>
    </xf>
    <xf numFmtId="0" fontId="70" fillId="92" borderId="28" xfId="0" applyFont="1" applyFill="1" applyBorder="1" applyAlignment="1">
      <alignment horizontal="center" vertical="center"/>
    </xf>
    <xf numFmtId="0" fontId="70" fillId="92" borderId="28" xfId="0" applyFont="1" applyFill="1" applyBorder="1" applyAlignment="1">
      <alignment vertical="center"/>
    </xf>
    <xf numFmtId="0" fontId="70" fillId="92" borderId="28" xfId="0" applyFont="1" applyFill="1" applyBorder="1" applyAlignment="1">
      <alignment horizontal="left" vertical="center"/>
    </xf>
    <xf numFmtId="0" fontId="70" fillId="0" borderId="28" xfId="0" applyFont="1" applyBorder="1"/>
    <xf numFmtId="49" fontId="70" fillId="0" borderId="28" xfId="0" applyNumberFormat="1" applyFont="1" applyBorder="1" applyAlignment="1">
      <alignment horizontal="center"/>
    </xf>
    <xf numFmtId="0" fontId="78" fillId="92" borderId="29" xfId="0" applyFont="1" applyFill="1" applyBorder="1" applyAlignment="1">
      <alignment horizontal="center" vertical="center"/>
    </xf>
    <xf numFmtId="0" fontId="78" fillId="92" borderId="26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C-4F7D-A253-182CE1E556A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7C-4F7D-A253-182CE1E556A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7C-4F7D-A253-182CE1E55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C-4F7D-A253-182CE1E55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C-4F7D-A253-182CE1E556A4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7C-4F7D-A253-182CE1E556A4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7C-4F7D-A253-182CE1E556A4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7C-4F7D-A253-182CE1E556A4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7C-4F7D-A253-182CE1E55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'[2]Deuda Financiera'!$C$13:$C$16</c:f>
              <c:numCache>
                <c:formatCode>General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C-4F7D-A253-182CE1E556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19</xdr:row>
      <xdr:rowOff>54426</xdr:rowOff>
    </xdr:from>
    <xdr:to>
      <xdr:col>6</xdr:col>
      <xdr:colOff>690789</xdr:colOff>
      <xdr:row>41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14C9F-8609-41BD-A1DB-51AF10338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B13" t="str">
            <v>AFRs</v>
          </cell>
          <cell r="C13">
            <v>0.113</v>
          </cell>
          <cell r="F13" t="str">
            <v>Fija</v>
          </cell>
          <cell r="H13">
            <v>1372098308</v>
          </cell>
        </row>
        <row r="14">
          <cell r="B14" t="str">
            <v>Bonos</v>
          </cell>
          <cell r="C14">
            <v>0.81599999999999995</v>
          </cell>
          <cell r="F14" t="str">
            <v>Variable</v>
          </cell>
          <cell r="H14">
            <v>64545755</v>
          </cell>
        </row>
        <row r="15">
          <cell r="B15" t="str">
            <v>Préstamos</v>
          </cell>
          <cell r="C15">
            <v>6.6000000000000003E-2</v>
          </cell>
        </row>
        <row r="16">
          <cell r="B16" t="str">
            <v>Pasivo por arrendamientos</v>
          </cell>
          <cell r="C16">
            <v>5.0000000000000001E-3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C3A8-E3F9-460D-BE06-1DDDC1B7E75C}">
  <sheetPr>
    <tabColor rgb="FFFF0000"/>
  </sheetPr>
  <dimension ref="B1:Q42"/>
  <sheetViews>
    <sheetView workbookViewId="0">
      <selection activeCell="J19" sqref="J19"/>
    </sheetView>
  </sheetViews>
  <sheetFormatPr baseColWidth="10" defaultColWidth="11.44140625" defaultRowHeight="13.8"/>
  <cols>
    <col min="1" max="1" width="11.44140625" style="24"/>
    <col min="2" max="2" width="27.33203125" style="24" bestFit="1" customWidth="1"/>
    <col min="3" max="5" width="11.44140625" style="24"/>
    <col min="6" max="6" width="10.5546875" style="24" customWidth="1"/>
    <col min="7" max="16384" width="11.44140625" style="24"/>
  </cols>
  <sheetData>
    <row r="1" spans="2:17">
      <c r="K1" s="24">
        <v>2024</v>
      </c>
      <c r="O1" s="24">
        <v>2023</v>
      </c>
    </row>
    <row r="2" spans="2:17" ht="14.4" thickBot="1">
      <c r="B2" s="39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J2" s="24" t="s">
        <v>5</v>
      </c>
      <c r="K2" s="24" t="s">
        <v>6</v>
      </c>
      <c r="L2" s="24" t="s">
        <v>7</v>
      </c>
      <c r="O2" s="24" t="s">
        <v>5</v>
      </c>
      <c r="P2" s="24" t="s">
        <v>6</v>
      </c>
      <c r="Q2" s="24" t="s">
        <v>7</v>
      </c>
    </row>
    <row r="3" spans="2:17">
      <c r="B3" s="20" t="s">
        <v>8</v>
      </c>
      <c r="C3" s="86">
        <f>+L3</f>
        <v>37815480</v>
      </c>
      <c r="D3" s="86">
        <f>+Q3</f>
        <v>8078802</v>
      </c>
      <c r="E3" s="6">
        <f t="shared" ref="E3:E13" si="0">IFERROR((ROUND(+F3/D3,3)),0)</f>
        <v>3.681</v>
      </c>
      <c r="F3" s="86">
        <f t="shared" ref="F3:F13" si="1">+C3-D3</f>
        <v>29736678</v>
      </c>
      <c r="J3" s="86">
        <f>+Resultados!C4</f>
        <v>520857684</v>
      </c>
      <c r="K3" s="86">
        <f>+C22</f>
        <v>483042204</v>
      </c>
      <c r="L3" s="86">
        <f>+J3-K3</f>
        <v>37815480</v>
      </c>
      <c r="M3" s="86"/>
      <c r="N3" s="86"/>
      <c r="O3" s="86">
        <f>+Resultados!D4</f>
        <v>483314321</v>
      </c>
      <c r="P3" s="86">
        <f t="shared" ref="P3:P8" si="2">+D22</f>
        <v>475235519</v>
      </c>
      <c r="Q3" s="86">
        <f>+O3-P3</f>
        <v>8078802</v>
      </c>
    </row>
    <row r="4" spans="2:17">
      <c r="B4" s="20" t="s">
        <v>9</v>
      </c>
      <c r="C4" s="86">
        <f>+L4</f>
        <v>-18660649</v>
      </c>
      <c r="D4" s="86">
        <f>+Q4</f>
        <v>-4053060</v>
      </c>
      <c r="E4" s="6">
        <f t="shared" si="0"/>
        <v>3.6040000000000001</v>
      </c>
      <c r="F4" s="86">
        <f t="shared" si="1"/>
        <v>-14607589</v>
      </c>
      <c r="J4" s="86">
        <f>+Resultados!C5</f>
        <v>-268166397</v>
      </c>
      <c r="K4" s="86">
        <f>+C23</f>
        <v>-249505748</v>
      </c>
      <c r="L4" s="86">
        <f t="shared" ref="L4:L13" si="3">+J4-K4</f>
        <v>-18660649</v>
      </c>
      <c r="M4" s="86"/>
      <c r="N4" s="86"/>
      <c r="O4" s="86">
        <f>+Resultados!D5</f>
        <v>-249505748</v>
      </c>
      <c r="P4" s="86">
        <f t="shared" si="2"/>
        <v>-245452688</v>
      </c>
      <c r="Q4" s="86">
        <f t="shared" ref="Q4:Q13" si="4">+O4-P4</f>
        <v>-4053060</v>
      </c>
    </row>
    <row r="5" spans="2:17">
      <c r="B5" s="40" t="s">
        <v>10</v>
      </c>
      <c r="C5" s="87">
        <f>+C4+C3</f>
        <v>19154831</v>
      </c>
      <c r="D5" s="87">
        <f>+D4+D3</f>
        <v>4025742</v>
      </c>
      <c r="E5" s="8">
        <f t="shared" si="0"/>
        <v>3.758</v>
      </c>
      <c r="F5" s="87">
        <f t="shared" si="1"/>
        <v>15129089</v>
      </c>
      <c r="J5" s="86">
        <f>+Resultados!C6</f>
        <v>252691287</v>
      </c>
      <c r="K5" s="87">
        <f>+K4+K3</f>
        <v>233536456</v>
      </c>
      <c r="L5" s="86">
        <f t="shared" si="3"/>
        <v>19154831</v>
      </c>
      <c r="M5" s="86"/>
      <c r="N5" s="86"/>
      <c r="O5" s="86">
        <f>+Resultados!D6</f>
        <v>233808573</v>
      </c>
      <c r="P5" s="86">
        <f t="shared" si="2"/>
        <v>229782831</v>
      </c>
      <c r="Q5" s="86">
        <f t="shared" si="4"/>
        <v>4025742</v>
      </c>
    </row>
    <row r="6" spans="2:17">
      <c r="B6" s="20" t="s">
        <v>11</v>
      </c>
      <c r="C6" s="86">
        <f>+L6</f>
        <v>-3993785</v>
      </c>
      <c r="D6" s="86">
        <f>+Q6</f>
        <v>-4230026</v>
      </c>
      <c r="E6" s="6">
        <f t="shared" si="0"/>
        <v>-5.6000000000000001E-2</v>
      </c>
      <c r="F6" s="86">
        <f t="shared" si="1"/>
        <v>236241</v>
      </c>
      <c r="J6" s="86">
        <f>+Resultados!C7</f>
        <v>-64798028</v>
      </c>
      <c r="K6" s="86">
        <f>+C25</f>
        <v>-60804243</v>
      </c>
      <c r="L6" s="86">
        <f t="shared" si="3"/>
        <v>-3993785</v>
      </c>
      <c r="M6" s="86"/>
      <c r="N6" s="86"/>
      <c r="O6" s="86">
        <f>+Resultados!D7</f>
        <v>-60804243</v>
      </c>
      <c r="P6" s="86">
        <f t="shared" si="2"/>
        <v>-56574217</v>
      </c>
      <c r="Q6" s="86">
        <f t="shared" si="4"/>
        <v>-4230026</v>
      </c>
    </row>
    <row r="7" spans="2:17">
      <c r="B7" s="40" t="s">
        <v>12</v>
      </c>
      <c r="C7" s="87">
        <f>+C6+C5</f>
        <v>15161046</v>
      </c>
      <c r="D7" s="87">
        <f>+D6+D5</f>
        <v>-204284</v>
      </c>
      <c r="E7" s="8">
        <f t="shared" si="0"/>
        <v>-75.215999999999994</v>
      </c>
      <c r="F7" s="87">
        <f t="shared" si="1"/>
        <v>15365330</v>
      </c>
      <c r="J7" s="87">
        <f>+Resultados!C8</f>
        <v>187893259</v>
      </c>
      <c r="K7" s="87">
        <f>+K6+K5</f>
        <v>172732213</v>
      </c>
      <c r="L7" s="86">
        <f t="shared" si="3"/>
        <v>15161046</v>
      </c>
      <c r="M7" s="86"/>
      <c r="N7" s="86"/>
      <c r="O7" s="86">
        <f>+Resultados!D8</f>
        <v>173004330</v>
      </c>
      <c r="P7" s="86">
        <f t="shared" si="2"/>
        <v>173208614</v>
      </c>
      <c r="Q7" s="86">
        <f t="shared" si="4"/>
        <v>-204284</v>
      </c>
    </row>
    <row r="8" spans="2:17">
      <c r="B8" s="20" t="s">
        <v>13</v>
      </c>
      <c r="C8" s="86">
        <f>+L8</f>
        <v>-5183619</v>
      </c>
      <c r="D8" s="86">
        <f>+Q8</f>
        <v>3739098</v>
      </c>
      <c r="E8" s="6">
        <f t="shared" si="0"/>
        <v>-2.3860000000000001</v>
      </c>
      <c r="F8" s="86">
        <f t="shared" si="1"/>
        <v>-8922717</v>
      </c>
      <c r="J8" s="86">
        <f>+Resultados!C9</f>
        <v>-2946528</v>
      </c>
      <c r="K8" s="86">
        <f>+C27</f>
        <v>2237091</v>
      </c>
      <c r="L8" s="86">
        <f>+J8-K8</f>
        <v>-5183619</v>
      </c>
      <c r="M8" s="86"/>
      <c r="N8" s="86"/>
      <c r="O8" s="86">
        <f>+Resultados!D9</f>
        <v>1964974</v>
      </c>
      <c r="P8" s="86">
        <f t="shared" si="2"/>
        <v>-1774124</v>
      </c>
      <c r="Q8" s="86">
        <f t="shared" si="4"/>
        <v>3739098</v>
      </c>
    </row>
    <row r="9" spans="2:17" hidden="1">
      <c r="B9" s="20" t="s">
        <v>14</v>
      </c>
      <c r="C9" s="86">
        <f>+L9</f>
        <v>0</v>
      </c>
      <c r="D9" s="86">
        <f>+Q9</f>
        <v>0</v>
      </c>
      <c r="E9" s="6"/>
      <c r="F9" s="86">
        <f t="shared" si="1"/>
        <v>0</v>
      </c>
      <c r="J9" s="86">
        <f>+Resultados!C10</f>
        <v>0</v>
      </c>
      <c r="K9" s="24">
        <v>0</v>
      </c>
      <c r="L9" s="86">
        <f t="shared" si="3"/>
        <v>0</v>
      </c>
      <c r="M9" s="86"/>
      <c r="N9" s="86"/>
      <c r="O9" s="86">
        <f>+Resultados!D10</f>
        <v>0</v>
      </c>
      <c r="Q9" s="86">
        <f t="shared" si="4"/>
        <v>0</v>
      </c>
    </row>
    <row r="10" spans="2:17">
      <c r="B10" s="20" t="s">
        <v>15</v>
      </c>
      <c r="C10" s="86">
        <f>+L10</f>
        <v>-4932577</v>
      </c>
      <c r="D10" s="86">
        <f>+Q10</f>
        <v>-9537694</v>
      </c>
      <c r="E10" s="6">
        <f t="shared" si="0"/>
        <v>-0.48299999999999998</v>
      </c>
      <c r="F10" s="86">
        <f t="shared" si="1"/>
        <v>4605117</v>
      </c>
      <c r="J10" s="86">
        <f>+Resultados!C11</f>
        <v>-65627934</v>
      </c>
      <c r="K10" s="86">
        <f>+C28</f>
        <v>-60695357</v>
      </c>
      <c r="L10" s="86">
        <f t="shared" si="3"/>
        <v>-4932577</v>
      </c>
      <c r="M10" s="86"/>
      <c r="N10" s="86"/>
      <c r="O10" s="86">
        <f>+Resultados!D11</f>
        <v>-60695357</v>
      </c>
      <c r="P10" s="86">
        <f>+D28</f>
        <v>-51157663</v>
      </c>
      <c r="Q10" s="86">
        <f t="shared" si="4"/>
        <v>-9537694</v>
      </c>
    </row>
    <row r="11" spans="2:17">
      <c r="B11" s="20" t="s">
        <v>16</v>
      </c>
      <c r="C11" s="86">
        <f>+L11</f>
        <v>726163</v>
      </c>
      <c r="D11" s="86">
        <f>+Q11</f>
        <v>796287</v>
      </c>
      <c r="E11" s="6">
        <f t="shared" si="0"/>
        <v>-8.7999999999999995E-2</v>
      </c>
      <c r="F11" s="86">
        <f t="shared" si="1"/>
        <v>-70124</v>
      </c>
      <c r="J11" s="86">
        <f>+Resultados!C12</f>
        <v>-23609370</v>
      </c>
      <c r="K11" s="86">
        <f>+C29</f>
        <v>-24335533</v>
      </c>
      <c r="L11" s="86">
        <f t="shared" si="3"/>
        <v>726163</v>
      </c>
      <c r="M11" s="86"/>
      <c r="N11" s="86"/>
      <c r="O11" s="86">
        <f>+Resultados!D12</f>
        <v>-24335533</v>
      </c>
      <c r="P11" s="86">
        <f>+D29</f>
        <v>-25131820</v>
      </c>
      <c r="Q11" s="86">
        <f t="shared" si="4"/>
        <v>796287</v>
      </c>
    </row>
    <row r="12" spans="2:17">
      <c r="B12" s="20" t="s">
        <v>17</v>
      </c>
      <c r="C12" s="86">
        <f>+L12</f>
        <v>-2945531</v>
      </c>
      <c r="D12" s="86">
        <f>+Q12</f>
        <v>2534737</v>
      </c>
      <c r="E12" s="6">
        <f t="shared" si="0"/>
        <v>-2.1619999999999999</v>
      </c>
      <c r="F12" s="86">
        <f t="shared" si="1"/>
        <v>-5480268</v>
      </c>
      <c r="J12" s="86">
        <f>+Resultados!C13</f>
        <v>-48554491</v>
      </c>
      <c r="K12" s="86">
        <f>+C30</f>
        <v>-45608960</v>
      </c>
      <c r="L12" s="86">
        <f t="shared" si="3"/>
        <v>-2945531</v>
      </c>
      <c r="M12" s="86"/>
      <c r="N12" s="86"/>
      <c r="O12" s="86">
        <f>+Resultados!D13</f>
        <v>-45608960</v>
      </c>
      <c r="P12" s="86">
        <f>+D30</f>
        <v>-48143697</v>
      </c>
      <c r="Q12" s="86">
        <f t="shared" si="4"/>
        <v>2534737</v>
      </c>
    </row>
    <row r="13" spans="2:17">
      <c r="B13" s="40" t="s">
        <v>18</v>
      </c>
      <c r="C13" s="87">
        <f>SUM(C7:C12)</f>
        <v>2825482</v>
      </c>
      <c r="D13" s="87">
        <f>SUM(D7:D12)</f>
        <v>-2671856</v>
      </c>
      <c r="E13" s="8">
        <f t="shared" si="0"/>
        <v>-2.0569999999999999</v>
      </c>
      <c r="F13" s="87">
        <f t="shared" si="1"/>
        <v>5497338</v>
      </c>
      <c r="J13" s="87">
        <f>SUM(J7:J12)</f>
        <v>47154936</v>
      </c>
      <c r="K13" s="87">
        <f>SUM(K7:K12)</f>
        <v>44329454</v>
      </c>
      <c r="L13" s="86">
        <f t="shared" si="3"/>
        <v>2825482</v>
      </c>
      <c r="M13" s="24" t="s">
        <v>19</v>
      </c>
      <c r="O13" s="86">
        <f>+Resultados!D14</f>
        <v>44329454</v>
      </c>
      <c r="P13" s="86">
        <f>+D31</f>
        <v>47001310</v>
      </c>
      <c r="Q13" s="86">
        <f t="shared" si="4"/>
        <v>-2671856</v>
      </c>
    </row>
    <row r="14" spans="2:17">
      <c r="B14" s="109"/>
      <c r="C14"/>
      <c r="D14"/>
      <c r="E14"/>
      <c r="F14"/>
      <c r="G14"/>
    </row>
    <row r="20" spans="2:6">
      <c r="B20" s="24" t="s">
        <v>20</v>
      </c>
    </row>
    <row r="21" spans="2:6" ht="14.4" thickBot="1">
      <c r="B21" s="39" t="s">
        <v>21</v>
      </c>
      <c r="C21" s="88">
        <v>45536</v>
      </c>
      <c r="D21" s="88">
        <v>45170</v>
      </c>
      <c r="E21" s="45" t="s">
        <v>22</v>
      </c>
      <c r="F21" s="44" t="s">
        <v>23</v>
      </c>
    </row>
    <row r="22" spans="2:6">
      <c r="B22" s="20" t="s">
        <v>24</v>
      </c>
      <c r="C22" s="15">
        <v>483042204</v>
      </c>
      <c r="D22" s="15">
        <v>475235519</v>
      </c>
      <c r="E22" s="83">
        <v>1.6E-2</v>
      </c>
      <c r="F22" s="15">
        <v>7806685</v>
      </c>
    </row>
    <row r="23" spans="2:6">
      <c r="B23" s="20" t="s">
        <v>25</v>
      </c>
      <c r="C23" s="15">
        <v>-249505748</v>
      </c>
      <c r="D23" s="15">
        <v>-245452688</v>
      </c>
      <c r="E23" s="83">
        <v>1.7000000000000001E-2</v>
      </c>
      <c r="F23" s="15">
        <v>-4053060</v>
      </c>
    </row>
    <row r="24" spans="2:6">
      <c r="B24" s="40" t="s">
        <v>10</v>
      </c>
      <c r="C24" s="22">
        <v>233536456</v>
      </c>
      <c r="D24" s="22">
        <v>229782831</v>
      </c>
      <c r="E24" s="89">
        <v>1.6E-2</v>
      </c>
      <c r="F24" s="15">
        <v>3753625</v>
      </c>
    </row>
    <row r="25" spans="2:6">
      <c r="B25" s="20" t="s">
        <v>26</v>
      </c>
      <c r="C25" s="15">
        <v>-60804243</v>
      </c>
      <c r="D25" s="15">
        <v>-56574217</v>
      </c>
      <c r="E25" s="83">
        <v>7.4999999999999997E-2</v>
      </c>
      <c r="F25" s="15">
        <v>-4230026</v>
      </c>
    </row>
    <row r="26" spans="2:6">
      <c r="B26" s="40" t="s">
        <v>27</v>
      </c>
      <c r="C26" s="22">
        <v>172732213</v>
      </c>
      <c r="D26" s="22">
        <v>173208614</v>
      </c>
      <c r="E26" s="89">
        <v>-3.0000000000000001E-3</v>
      </c>
      <c r="F26" s="22">
        <v>-476401</v>
      </c>
    </row>
    <row r="27" spans="2:6">
      <c r="B27" s="20" t="s">
        <v>28</v>
      </c>
      <c r="C27" s="15">
        <v>2237091</v>
      </c>
      <c r="D27" s="15">
        <v>-1774124</v>
      </c>
      <c r="E27" s="110" t="s">
        <v>29</v>
      </c>
      <c r="F27" s="15">
        <v>4011215</v>
      </c>
    </row>
    <row r="28" spans="2:6">
      <c r="B28" s="20" t="s">
        <v>30</v>
      </c>
      <c r="C28" s="15">
        <v>-60695357</v>
      </c>
      <c r="D28" s="15">
        <v>-51157663</v>
      </c>
      <c r="E28" s="83">
        <v>0.186</v>
      </c>
      <c r="F28" s="15">
        <v>-9537694</v>
      </c>
    </row>
    <row r="29" spans="2:6">
      <c r="B29" s="20" t="s">
        <v>16</v>
      </c>
      <c r="C29" s="15">
        <v>-24335533</v>
      </c>
      <c r="D29" s="15">
        <v>-25131820</v>
      </c>
      <c r="E29" s="89">
        <v>-3.2000000000000001E-2</v>
      </c>
      <c r="F29" s="15">
        <v>796287</v>
      </c>
    </row>
    <row r="30" spans="2:6">
      <c r="B30" s="20" t="s">
        <v>17</v>
      </c>
      <c r="C30" s="15">
        <v>-45608960</v>
      </c>
      <c r="D30" s="15">
        <v>-48143697</v>
      </c>
      <c r="E30" s="83">
        <v>-5.2999999999999999E-2</v>
      </c>
      <c r="F30" s="15">
        <v>2534737</v>
      </c>
    </row>
    <row r="31" spans="2:6">
      <c r="B31" s="40" t="s">
        <v>31</v>
      </c>
      <c r="C31" s="22">
        <v>44329454</v>
      </c>
      <c r="D31" s="22">
        <v>47001310</v>
      </c>
      <c r="E31" s="89">
        <v>-5.7000000000000002E-2</v>
      </c>
      <c r="F31" s="22">
        <v>-2671856</v>
      </c>
    </row>
    <row r="35" spans="2:6" ht="14.4" thickBot="1">
      <c r="B35" s="39" t="s">
        <v>32</v>
      </c>
      <c r="C35" s="45" t="s">
        <v>33</v>
      </c>
      <c r="D35" s="45" t="s">
        <v>34</v>
      </c>
      <c r="E35" s="44" t="s">
        <v>22</v>
      </c>
      <c r="F35" s="44" t="s">
        <v>4</v>
      </c>
    </row>
    <row r="36" spans="2:6">
      <c r="B36" s="85" t="s">
        <v>35</v>
      </c>
      <c r="C36" s="86" t="e">
        <f>+#REF!</f>
        <v>#REF!</v>
      </c>
      <c r="D36" s="86" t="e">
        <f>+#REF!</f>
        <v>#REF!</v>
      </c>
      <c r="E36" s="8">
        <f>IFERROR((ROUND(+F36/D36,3)),0)</f>
        <v>0</v>
      </c>
      <c r="F36" s="86" t="e">
        <f t="shared" ref="F36:F42" si="5">+C36-D36</f>
        <v>#REF!</v>
      </c>
    </row>
    <row r="37" spans="2:6">
      <c r="B37" s="85" t="s">
        <v>36</v>
      </c>
      <c r="C37" s="86" t="e">
        <f>+#REF!</f>
        <v>#REF!</v>
      </c>
      <c r="D37" s="86" t="e">
        <f>+#REF!</f>
        <v>#REF!</v>
      </c>
      <c r="E37" s="8">
        <f t="shared" ref="E37:E42" si="6">IFERROR((ROUND(+F37/D37,3)),0)</f>
        <v>0</v>
      </c>
      <c r="F37" s="86" t="e">
        <f t="shared" si="5"/>
        <v>#REF!</v>
      </c>
    </row>
    <row r="38" spans="2:6">
      <c r="B38" s="85" t="s">
        <v>37</v>
      </c>
      <c r="C38" s="86" t="e">
        <f>+#REF!</f>
        <v>#REF!</v>
      </c>
      <c r="D38" s="86" t="e">
        <f>+#REF!</f>
        <v>#REF!</v>
      </c>
      <c r="E38" s="8">
        <f t="shared" si="6"/>
        <v>0</v>
      </c>
      <c r="F38" s="86" t="e">
        <f t="shared" si="5"/>
        <v>#REF!</v>
      </c>
    </row>
    <row r="39" spans="2:6">
      <c r="B39" s="85" t="s">
        <v>38</v>
      </c>
      <c r="C39" s="86" t="e">
        <f>+#REF!</f>
        <v>#REF!</v>
      </c>
      <c r="D39" s="86" t="e">
        <f>+#REF!</f>
        <v>#REF!</v>
      </c>
      <c r="E39" s="8">
        <f t="shared" si="6"/>
        <v>0</v>
      </c>
      <c r="F39" s="86" t="e">
        <f t="shared" si="5"/>
        <v>#REF!</v>
      </c>
    </row>
    <row r="40" spans="2:6">
      <c r="B40" s="40" t="s">
        <v>25</v>
      </c>
      <c r="C40" s="87" t="e">
        <f>SUM(C36:C39)</f>
        <v>#REF!</v>
      </c>
      <c r="D40" s="87" t="e">
        <f>SUM(D36:D39)</f>
        <v>#REF!</v>
      </c>
      <c r="E40" s="8">
        <f t="shared" si="6"/>
        <v>0</v>
      </c>
      <c r="F40" s="87" t="e">
        <f t="shared" si="5"/>
        <v>#REF!</v>
      </c>
    </row>
    <row r="41" spans="2:6">
      <c r="B41" s="85" t="s">
        <v>39</v>
      </c>
      <c r="C41" s="86" t="e">
        <f>+#REF!</f>
        <v>#REF!</v>
      </c>
      <c r="D41" s="86" t="e">
        <f>+#REF!</f>
        <v>#REF!</v>
      </c>
      <c r="E41" s="8">
        <f t="shared" si="6"/>
        <v>0</v>
      </c>
      <c r="F41" s="86" t="e">
        <f t="shared" si="5"/>
        <v>#REF!</v>
      </c>
    </row>
    <row r="42" spans="2:6">
      <c r="B42" s="40" t="s">
        <v>40</v>
      </c>
      <c r="C42" s="87" t="e">
        <f>+C41+C40</f>
        <v>#REF!</v>
      </c>
      <c r="D42" s="87" t="e">
        <f>+D41+D40</f>
        <v>#REF!</v>
      </c>
      <c r="E42" s="8">
        <f t="shared" si="6"/>
        <v>0</v>
      </c>
      <c r="F42" s="87" t="e">
        <f t="shared" si="5"/>
        <v>#REF!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U48"/>
  <sheetViews>
    <sheetView showGridLines="0" tabSelected="1" topLeftCell="A20" workbookViewId="0">
      <selection activeCell="C23" sqref="C23:G46"/>
    </sheetView>
  </sheetViews>
  <sheetFormatPr baseColWidth="10" defaultColWidth="0" defaultRowHeight="15" customHeight="1" zeroHeight="1"/>
  <cols>
    <col min="1" max="1" width="4" style="4" customWidth="1"/>
    <col min="2" max="2" width="24.33203125" style="4" customWidth="1"/>
    <col min="3" max="3" width="17.6640625" style="4" bestFit="1" customWidth="1"/>
    <col min="4" max="4" width="12.6640625" style="4" customWidth="1"/>
    <col min="5" max="5" width="8.109375" style="4" bestFit="1" customWidth="1"/>
    <col min="6" max="7" width="12.5546875" style="4" bestFit="1" customWidth="1"/>
    <col min="8" max="8" width="11.44140625" style="4" customWidth="1"/>
    <col min="9" max="12" width="11.44140625" style="4" hidden="1" customWidth="1"/>
    <col min="13" max="21" width="0" style="4" hidden="1" customWidth="1"/>
    <col min="22" max="16384" width="11.44140625" style="4" hidden="1"/>
  </cols>
  <sheetData>
    <row r="1" spans="1:7" ht="15" customHeight="1">
      <c r="A1" s="10" t="s">
        <v>41</v>
      </c>
    </row>
    <row r="2" spans="1:7" ht="15" customHeight="1"/>
    <row r="3" spans="1:7" ht="15" customHeight="1" thickBot="1">
      <c r="B3" s="1" t="s">
        <v>0</v>
      </c>
      <c r="C3" s="88">
        <v>45930</v>
      </c>
      <c r="D3" s="88">
        <v>45565</v>
      </c>
      <c r="E3" s="113" t="s">
        <v>22</v>
      </c>
      <c r="F3" s="44" t="s">
        <v>42</v>
      </c>
    </row>
    <row r="4" spans="1:7" ht="15" customHeight="1">
      <c r="B4" s="93" t="s">
        <v>24</v>
      </c>
      <c r="C4" s="104">
        <v>520857684</v>
      </c>
      <c r="D4" s="46">
        <v>483314321</v>
      </c>
      <c r="E4" s="6">
        <v>7.8E-2</v>
      </c>
      <c r="F4" s="5">
        <v>37543363</v>
      </c>
    </row>
    <row r="5" spans="1:7" s="11" customFormat="1" ht="15" customHeight="1">
      <c r="B5" s="2" t="s">
        <v>25</v>
      </c>
      <c r="C5" s="104">
        <v>-268166397</v>
      </c>
      <c r="D5" s="46">
        <v>-249505748</v>
      </c>
      <c r="E5" s="6">
        <v>7.4999999999999997E-2</v>
      </c>
      <c r="F5" s="5">
        <v>-18660649</v>
      </c>
    </row>
    <row r="6" spans="1:7" s="11" customFormat="1" ht="15" customHeight="1">
      <c r="B6" s="3" t="s">
        <v>10</v>
      </c>
      <c r="C6" s="47">
        <v>252691287</v>
      </c>
      <c r="D6" s="47">
        <v>233808573</v>
      </c>
      <c r="E6" s="8">
        <v>8.1000000000000003E-2</v>
      </c>
      <c r="F6" s="5">
        <v>18882714</v>
      </c>
      <c r="G6" s="81"/>
    </row>
    <row r="7" spans="1:7" s="11" customFormat="1" ht="15" customHeight="1">
      <c r="B7" s="2" t="s">
        <v>26</v>
      </c>
      <c r="C7" s="46">
        <v>-64798028</v>
      </c>
      <c r="D7" s="46">
        <v>-60804243</v>
      </c>
      <c r="E7" s="6">
        <v>6.6000000000000003E-2</v>
      </c>
      <c r="F7" s="5">
        <v>-3993785</v>
      </c>
    </row>
    <row r="8" spans="1:7" s="11" customFormat="1" ht="15" customHeight="1">
      <c r="B8" s="3" t="s">
        <v>27</v>
      </c>
      <c r="C8" s="47">
        <v>187893259</v>
      </c>
      <c r="D8" s="47">
        <v>173004330</v>
      </c>
      <c r="E8" s="8">
        <v>8.5999999999999993E-2</v>
      </c>
      <c r="F8" s="7">
        <v>14888929</v>
      </c>
    </row>
    <row r="9" spans="1:7" s="11" customFormat="1" ht="15" customHeight="1">
      <c r="B9" s="2" t="s">
        <v>28</v>
      </c>
      <c r="C9" s="46">
        <v>-2946528</v>
      </c>
      <c r="D9" s="46">
        <v>1964974</v>
      </c>
      <c r="E9" s="6">
        <v>-2.5</v>
      </c>
      <c r="F9" s="5">
        <v>-4911502</v>
      </c>
    </row>
    <row r="10" spans="1:7" s="11" customFormat="1" ht="15" hidden="1" customHeight="1">
      <c r="B10" s="2" t="s">
        <v>43</v>
      </c>
      <c r="C10" s="46">
        <v>0</v>
      </c>
      <c r="D10" s="46">
        <v>0</v>
      </c>
      <c r="E10" s="6"/>
      <c r="F10" s="5">
        <v>0</v>
      </c>
    </row>
    <row r="11" spans="1:7" s="11" customFormat="1" ht="15" customHeight="1">
      <c r="B11" s="2" t="s">
        <v>44</v>
      </c>
      <c r="C11" s="46">
        <v>-65627934</v>
      </c>
      <c r="D11" s="46">
        <v>-60695357</v>
      </c>
      <c r="E11" s="6">
        <v>8.1000000000000003E-2</v>
      </c>
      <c r="F11" s="5">
        <v>-4932577</v>
      </c>
    </row>
    <row r="12" spans="1:7" s="11" customFormat="1" ht="15" customHeight="1">
      <c r="B12" s="2" t="s">
        <v>16</v>
      </c>
      <c r="C12" s="46">
        <v>-23609370</v>
      </c>
      <c r="D12" s="46">
        <v>-24335533</v>
      </c>
      <c r="E12" s="8">
        <v>-0.03</v>
      </c>
      <c r="F12" s="5">
        <v>726163</v>
      </c>
    </row>
    <row r="13" spans="1:7" s="11" customFormat="1" ht="15" customHeight="1">
      <c r="B13" s="2" t="s">
        <v>45</v>
      </c>
      <c r="C13" s="46">
        <v>-48554491</v>
      </c>
      <c r="D13" s="46">
        <v>-45608960</v>
      </c>
      <c r="E13" s="6">
        <v>6.5000000000000002E-2</v>
      </c>
      <c r="F13" s="5">
        <v>-2945531</v>
      </c>
      <c r="G13" s="99"/>
    </row>
    <row r="14" spans="1:7" s="11" customFormat="1" ht="15" customHeight="1">
      <c r="B14" s="3" t="s">
        <v>31</v>
      </c>
      <c r="C14" s="47">
        <v>47154936</v>
      </c>
      <c r="D14" s="47">
        <v>44329454</v>
      </c>
      <c r="E14" s="8">
        <v>6.4000000000000001E-2</v>
      </c>
      <c r="F14" s="7">
        <v>2825482</v>
      </c>
      <c r="G14" s="99"/>
    </row>
    <row r="15" spans="1:7" s="11" customFormat="1" ht="15" customHeight="1">
      <c r="B15" s="111" t="s">
        <v>46</v>
      </c>
      <c r="C15" s="16"/>
      <c r="D15" s="16"/>
    </row>
    <row r="16" spans="1:7" s="11" customFormat="1" ht="15" customHeight="1">
      <c r="B16" s="79"/>
      <c r="C16" s="16"/>
      <c r="D16" s="16"/>
    </row>
    <row r="17" spans="1:7" s="11" customFormat="1" ht="15" customHeight="1">
      <c r="B17" s="79"/>
      <c r="C17" s="16"/>
      <c r="D17" s="16"/>
    </row>
    <row r="18" spans="1:7" ht="15" customHeight="1">
      <c r="A18" s="10" t="s">
        <v>47</v>
      </c>
      <c r="B18" s="60"/>
      <c r="C18" s="60"/>
      <c r="E18" s="60"/>
      <c r="G18" s="60"/>
    </row>
    <row r="19" spans="1:7" s="11" customFormat="1" ht="15" customHeight="1">
      <c r="B19" s="61"/>
      <c r="C19" s="62"/>
      <c r="D19" s="62"/>
      <c r="E19" s="63"/>
      <c r="F19" s="102"/>
      <c r="G19" s="62"/>
    </row>
    <row r="20" spans="1:7" s="11" customFormat="1" ht="15" customHeight="1" thickBot="1">
      <c r="B20" s="60"/>
      <c r="C20" s="114">
        <v>45930</v>
      </c>
      <c r="D20" s="114"/>
      <c r="E20" s="60"/>
      <c r="F20" s="115">
        <v>45565</v>
      </c>
      <c r="G20" s="114"/>
    </row>
    <row r="21" spans="1:7" s="11" customFormat="1" ht="15" customHeight="1">
      <c r="B21" s="60"/>
      <c r="C21" s="65" t="s">
        <v>48</v>
      </c>
      <c r="D21" s="122" t="s">
        <v>49</v>
      </c>
      <c r="E21" s="60"/>
      <c r="F21" s="14" t="s">
        <v>48</v>
      </c>
      <c r="G21" s="124" t="s">
        <v>49</v>
      </c>
    </row>
    <row r="22" spans="1:7" s="11" customFormat="1" ht="15" customHeight="1" thickBot="1">
      <c r="B22" s="60"/>
      <c r="C22" s="64" t="s">
        <v>50</v>
      </c>
      <c r="D22" s="123"/>
      <c r="E22" s="60"/>
      <c r="F22" s="116" t="s">
        <v>51</v>
      </c>
      <c r="G22" s="125"/>
    </row>
    <row r="23" spans="1:7" s="11" customFormat="1" ht="15" customHeight="1">
      <c r="B23" s="66" t="s">
        <v>52</v>
      </c>
      <c r="C23" s="15">
        <v>211754049</v>
      </c>
      <c r="D23" s="83">
        <v>0.40699999999999997</v>
      </c>
      <c r="E23" s="100"/>
      <c r="F23" s="15">
        <v>196502255</v>
      </c>
      <c r="G23" s="83">
        <v>0.40699999999999997</v>
      </c>
    </row>
    <row r="24" spans="1:7" s="11" customFormat="1" ht="15" customHeight="1">
      <c r="B24" s="66" t="s">
        <v>53</v>
      </c>
      <c r="C24" s="15">
        <v>237896197</v>
      </c>
      <c r="D24" s="83">
        <v>0.45700000000000002</v>
      </c>
      <c r="E24" s="60"/>
      <c r="F24" s="15">
        <v>217408241</v>
      </c>
      <c r="G24" s="83">
        <v>0.45</v>
      </c>
    </row>
    <row r="25" spans="1:7" s="11" customFormat="1" ht="15" customHeight="1">
      <c r="B25" s="61" t="s">
        <v>54</v>
      </c>
      <c r="C25" s="15">
        <v>20609869</v>
      </c>
      <c r="D25" s="83">
        <v>3.9E-2</v>
      </c>
      <c r="E25" s="60"/>
      <c r="F25" s="15">
        <v>19550385</v>
      </c>
      <c r="G25" s="83">
        <v>0.04</v>
      </c>
    </row>
    <row r="26" spans="1:7" s="11" customFormat="1" ht="15" customHeight="1" thickBot="1">
      <c r="B26" s="66" t="s">
        <v>55</v>
      </c>
      <c r="C26" s="82">
        <v>50597569</v>
      </c>
      <c r="D26" s="84">
        <v>9.7000000000000003E-2</v>
      </c>
      <c r="E26" s="60"/>
      <c r="F26" s="82">
        <v>49853440</v>
      </c>
      <c r="G26" s="84">
        <v>0.10299999999999999</v>
      </c>
    </row>
    <row r="27" spans="1:7" s="11" customFormat="1" ht="15" customHeight="1" thickTop="1">
      <c r="B27" s="67" t="s">
        <v>56</v>
      </c>
      <c r="C27" s="68">
        <v>520857684</v>
      </c>
      <c r="D27" s="101">
        <v>1</v>
      </c>
      <c r="E27" s="60"/>
      <c r="F27" s="22">
        <v>483314321</v>
      </c>
      <c r="G27" s="101">
        <v>1</v>
      </c>
    </row>
    <row r="28" spans="1:7" s="11" customFormat="1" ht="15" customHeight="1">
      <c r="B28" s="69"/>
      <c r="C28" s="70">
        <v>0</v>
      </c>
      <c r="D28" s="70"/>
      <c r="E28" s="71"/>
      <c r="F28" s="103">
        <v>0</v>
      </c>
      <c r="G28" s="69"/>
    </row>
    <row r="29" spans="1:7" s="11" customFormat="1" ht="15" customHeight="1" thickBot="1">
      <c r="B29" s="72" t="s">
        <v>57</v>
      </c>
      <c r="C29" s="114" t="s">
        <v>135</v>
      </c>
      <c r="D29" s="114" t="s">
        <v>136</v>
      </c>
      <c r="E29" s="117" t="s">
        <v>3</v>
      </c>
      <c r="F29" s="4"/>
      <c r="G29" s="117" t="s">
        <v>58</v>
      </c>
    </row>
    <row r="30" spans="1:7" s="11" customFormat="1" ht="15" customHeight="1">
      <c r="B30" s="73" t="s">
        <v>59</v>
      </c>
      <c r="C30" s="15">
        <v>395214</v>
      </c>
      <c r="D30" s="15">
        <v>390430</v>
      </c>
      <c r="E30" s="74">
        <v>1.2E-2</v>
      </c>
      <c r="F30" s="4"/>
      <c r="G30" s="75">
        <v>4785</v>
      </c>
    </row>
    <row r="31" spans="1:7" s="11" customFormat="1" ht="15" customHeight="1">
      <c r="B31" s="73" t="s">
        <v>60</v>
      </c>
      <c r="C31" s="15">
        <v>377066</v>
      </c>
      <c r="D31" s="15">
        <v>374766</v>
      </c>
      <c r="E31" s="74">
        <v>6.0000000000000001E-3</v>
      </c>
      <c r="F31" s="4"/>
      <c r="G31" s="75">
        <v>2300</v>
      </c>
    </row>
    <row r="32" spans="1:7" s="11" customFormat="1" ht="15" customHeight="1">
      <c r="B32" s="73" t="s">
        <v>61</v>
      </c>
      <c r="C32" s="15">
        <v>324060</v>
      </c>
      <c r="D32" s="15">
        <v>322868</v>
      </c>
      <c r="E32" s="74">
        <v>4.0000000000000001E-3</v>
      </c>
      <c r="F32" s="4"/>
      <c r="G32" s="75">
        <v>1192</v>
      </c>
    </row>
    <row r="33" spans="2:7" ht="15" customHeight="1">
      <c r="B33" s="73" t="s">
        <v>62</v>
      </c>
      <c r="C33" s="15">
        <v>92128</v>
      </c>
      <c r="D33" s="15">
        <v>90384</v>
      </c>
      <c r="E33" s="74">
        <v>1.9E-2</v>
      </c>
      <c r="F33" s="17"/>
      <c r="G33" s="75">
        <v>1744</v>
      </c>
    </row>
    <row r="34" spans="2:7" ht="15" customHeight="1">
      <c r="B34" s="60"/>
      <c r="C34" s="76"/>
      <c r="D34" s="76"/>
      <c r="E34" s="60"/>
      <c r="G34" s="60"/>
    </row>
    <row r="35" spans="2:7" ht="15" customHeight="1" thickBot="1">
      <c r="B35" s="118" t="s">
        <v>63</v>
      </c>
      <c r="C35" s="114" t="s">
        <v>135</v>
      </c>
      <c r="D35" s="114" t="s">
        <v>136</v>
      </c>
      <c r="E35" s="117" t="s">
        <v>3</v>
      </c>
      <c r="G35" s="117" t="s">
        <v>58</v>
      </c>
    </row>
    <row r="36" spans="2:7" ht="15" customHeight="1">
      <c r="B36" s="73" t="s">
        <v>59</v>
      </c>
      <c r="C36" s="15">
        <v>2368669</v>
      </c>
      <c r="D36" s="15">
        <v>2339334</v>
      </c>
      <c r="E36" s="74">
        <v>1.2999999999999999E-2</v>
      </c>
      <c r="G36" s="75">
        <v>29335</v>
      </c>
    </row>
    <row r="37" spans="2:7" ht="15" customHeight="1">
      <c r="B37" s="73" t="s">
        <v>60</v>
      </c>
      <c r="C37" s="15">
        <v>2323526</v>
      </c>
      <c r="D37" s="15">
        <v>2294619</v>
      </c>
      <c r="E37" s="74">
        <v>1.2999999999999999E-2</v>
      </c>
      <c r="G37" s="75">
        <v>28907</v>
      </c>
    </row>
    <row r="38" spans="2:7" ht="15" customHeight="1">
      <c r="B38" s="60"/>
      <c r="C38" s="60"/>
      <c r="D38" s="60"/>
      <c r="E38" s="60"/>
      <c r="G38" s="60"/>
    </row>
    <row r="39" spans="2:7" ht="15" customHeight="1">
      <c r="B39" s="77" t="s">
        <v>64</v>
      </c>
      <c r="C39" s="60"/>
      <c r="D39" s="60"/>
      <c r="E39" s="60"/>
      <c r="G39" s="60"/>
    </row>
    <row r="40" spans="2:7" ht="15" customHeight="1">
      <c r="B40" s="77"/>
      <c r="C40" s="60"/>
      <c r="D40" s="60"/>
      <c r="E40" s="60"/>
      <c r="G40" s="60"/>
    </row>
    <row r="41" spans="2:7" ht="14.4" thickBot="1">
      <c r="B41" s="119" t="s">
        <v>65</v>
      </c>
      <c r="C41" s="114" t="s">
        <v>135</v>
      </c>
      <c r="D41" s="114" t="s">
        <v>136</v>
      </c>
      <c r="E41" s="117" t="s">
        <v>3</v>
      </c>
      <c r="G41" s="60"/>
    </row>
    <row r="42" spans="2:7" ht="13.8">
      <c r="B42" s="66" t="s">
        <v>66</v>
      </c>
      <c r="C42" s="15">
        <v>18194953</v>
      </c>
      <c r="D42" s="15">
        <v>16665609</v>
      </c>
      <c r="E42" s="74">
        <v>9.2000000000000082E-2</v>
      </c>
      <c r="G42" s="60"/>
    </row>
    <row r="43" spans="2:7" ht="13.8">
      <c r="B43" s="66" t="s">
        <v>67</v>
      </c>
      <c r="C43" s="15">
        <v>9097585</v>
      </c>
      <c r="D43" s="15">
        <v>7767924</v>
      </c>
      <c r="E43" s="74">
        <v>0.17100000000000004</v>
      </c>
      <c r="G43" s="60"/>
    </row>
    <row r="44" spans="2:7" ht="13.8">
      <c r="B44" s="66" t="s">
        <v>68</v>
      </c>
      <c r="C44" s="15">
        <v>4431872</v>
      </c>
      <c r="D44" s="15">
        <v>2618985</v>
      </c>
      <c r="E44" s="74">
        <v>0.69199999999999995</v>
      </c>
      <c r="G44" s="60"/>
    </row>
    <row r="45" spans="2:7" ht="13.8">
      <c r="B45" s="66" t="s">
        <v>69</v>
      </c>
      <c r="C45" s="15">
        <v>1821904</v>
      </c>
      <c r="D45" s="15">
        <v>2552799</v>
      </c>
      <c r="E45" s="74">
        <v>-0.28600000000000003</v>
      </c>
      <c r="G45" s="60"/>
    </row>
    <row r="46" spans="2:7" ht="13.8">
      <c r="B46" s="67" t="s">
        <v>70</v>
      </c>
      <c r="C46" s="22">
        <v>33546314</v>
      </c>
      <c r="D46" s="22">
        <v>29605317</v>
      </c>
      <c r="E46" s="78">
        <v>0.13300000000000001</v>
      </c>
      <c r="G46" s="60"/>
    </row>
    <row r="47" spans="2:7" ht="15" customHeight="1"/>
    <row r="48" spans="2:7" ht="15" customHeight="1"/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24" customWidth="1"/>
    <col min="2" max="2" width="25.33203125" style="24" bestFit="1" customWidth="1"/>
    <col min="3" max="16384" width="11.44140625" style="24"/>
  </cols>
  <sheetData>
    <row r="1" spans="1:14" ht="15" customHeight="1">
      <c r="A1" s="23" t="s">
        <v>41</v>
      </c>
    </row>
    <row r="3" spans="1:14" ht="15" customHeight="1" thickBot="1">
      <c r="B3" s="1" t="s">
        <v>21</v>
      </c>
      <c r="C3" s="116" t="s">
        <v>71</v>
      </c>
      <c r="D3" s="116" t="s">
        <v>72</v>
      </c>
      <c r="E3" s="116" t="s">
        <v>3</v>
      </c>
      <c r="F3" s="4"/>
      <c r="G3" s="116" t="s">
        <v>73</v>
      </c>
    </row>
    <row r="4" spans="1:14" ht="15" customHeight="1">
      <c r="B4" s="2" t="s">
        <v>8</v>
      </c>
      <c r="C4" s="46">
        <v>129721186</v>
      </c>
      <c r="D4" s="46">
        <v>129721186</v>
      </c>
      <c r="E4" s="6">
        <f>+ROUND(G4/D4,3)</f>
        <v>0</v>
      </c>
      <c r="F4" s="4"/>
      <c r="G4" s="5">
        <f>+C4-D4</f>
        <v>0</v>
      </c>
    </row>
    <row r="5" spans="1:14" s="25" customFormat="1" ht="15" customHeight="1">
      <c r="B5" s="2" t="s">
        <v>9</v>
      </c>
      <c r="C5" s="46">
        <v>-77210262</v>
      </c>
      <c r="D5" s="46">
        <v>-77210262</v>
      </c>
      <c r="E5" s="6">
        <f t="shared" ref="E5:E14" si="0">+ROUND(G5/D5,3)</f>
        <v>0</v>
      </c>
      <c r="F5" s="4"/>
      <c r="G5" s="5">
        <f t="shared" ref="G5:G14" si="1">+C5-D5</f>
        <v>0</v>
      </c>
    </row>
    <row r="6" spans="1:14" s="25" customFormat="1" ht="15" customHeight="1">
      <c r="B6" s="3" t="s">
        <v>10</v>
      </c>
      <c r="C6" s="56">
        <f>SUM(C4:C5)</f>
        <v>52510924</v>
      </c>
      <c r="D6" s="56">
        <f>SUM(D4:D5)</f>
        <v>52510924</v>
      </c>
      <c r="E6" s="8">
        <f t="shared" si="0"/>
        <v>0</v>
      </c>
      <c r="F6" s="9"/>
      <c r="G6" s="7">
        <f t="shared" si="1"/>
        <v>0</v>
      </c>
    </row>
    <row r="7" spans="1:14" s="25" customFormat="1" ht="15" customHeight="1">
      <c r="B7" s="2" t="s">
        <v>11</v>
      </c>
      <c r="C7" s="46">
        <v>-17417464</v>
      </c>
      <c r="D7" s="46">
        <v>-17417464</v>
      </c>
      <c r="E7" s="6">
        <f t="shared" si="0"/>
        <v>0</v>
      </c>
      <c r="F7" s="4"/>
      <c r="G7" s="5">
        <f t="shared" si="1"/>
        <v>0</v>
      </c>
      <c r="L7" s="19"/>
      <c r="M7" s="19"/>
      <c r="N7" s="26"/>
    </row>
    <row r="8" spans="1:14" s="25" customFormat="1" ht="15" customHeight="1">
      <c r="B8" s="3" t="s">
        <v>12</v>
      </c>
      <c r="C8" s="56">
        <f>+C6+C7</f>
        <v>35093460</v>
      </c>
      <c r="D8" s="56">
        <f>+D6+D7</f>
        <v>35093460</v>
      </c>
      <c r="E8" s="8">
        <f t="shared" si="0"/>
        <v>0</v>
      </c>
      <c r="F8" s="9"/>
      <c r="G8" s="7">
        <f t="shared" si="1"/>
        <v>0</v>
      </c>
    </row>
    <row r="9" spans="1:14" s="25" customFormat="1" ht="15" customHeight="1">
      <c r="B9" s="2" t="s">
        <v>74</v>
      </c>
      <c r="C9" s="46">
        <v>-2093189</v>
      </c>
      <c r="D9" s="46">
        <v>-2093189</v>
      </c>
      <c r="E9" s="6">
        <f t="shared" si="0"/>
        <v>0</v>
      </c>
      <c r="F9" s="41"/>
      <c r="G9" s="5">
        <f t="shared" si="1"/>
        <v>0</v>
      </c>
    </row>
    <row r="10" spans="1:14" s="25" customFormat="1" ht="15" customHeight="1">
      <c r="B10" s="2" t="s">
        <v>75</v>
      </c>
      <c r="C10" s="46">
        <v>-34520</v>
      </c>
      <c r="D10" s="46">
        <v>-34520</v>
      </c>
      <c r="E10" s="6" t="s">
        <v>76</v>
      </c>
      <c r="F10" s="41"/>
      <c r="G10" s="5">
        <f t="shared" si="1"/>
        <v>0</v>
      </c>
    </row>
    <row r="11" spans="1:14" s="25" customFormat="1" ht="15" customHeight="1">
      <c r="B11" s="2" t="s">
        <v>15</v>
      </c>
      <c r="C11" s="46">
        <v>-14939258</v>
      </c>
      <c r="D11" s="46">
        <v>-14939258</v>
      </c>
      <c r="E11" s="6">
        <f t="shared" si="0"/>
        <v>0</v>
      </c>
      <c r="F11" s="4"/>
      <c r="G11" s="5">
        <f t="shared" si="1"/>
        <v>0</v>
      </c>
    </row>
    <row r="12" spans="1:14" s="25" customFormat="1" ht="15" customHeight="1">
      <c r="B12" s="2" t="s">
        <v>16</v>
      </c>
      <c r="C12" s="46">
        <v>-2523215</v>
      </c>
      <c r="D12" s="46">
        <v>-2523215</v>
      </c>
      <c r="E12" s="6">
        <f t="shared" si="0"/>
        <v>0</v>
      </c>
      <c r="F12" s="4"/>
      <c r="G12" s="5">
        <f t="shared" si="1"/>
        <v>0</v>
      </c>
    </row>
    <row r="13" spans="1:14" s="25" customFormat="1" ht="15" customHeight="1">
      <c r="B13" s="2" t="s">
        <v>77</v>
      </c>
      <c r="C13" s="46">
        <v>7324842</v>
      </c>
      <c r="D13" s="46">
        <v>7324842</v>
      </c>
      <c r="E13" s="6">
        <f t="shared" si="0"/>
        <v>0</v>
      </c>
      <c r="F13" s="4"/>
      <c r="G13" s="5">
        <f t="shared" si="1"/>
        <v>0</v>
      </c>
    </row>
    <row r="14" spans="1:14" s="25" customFormat="1" ht="15" customHeight="1">
      <c r="B14" s="3" t="s">
        <v>18</v>
      </c>
      <c r="C14" s="47">
        <v>26175218</v>
      </c>
      <c r="D14" s="47">
        <v>37817198</v>
      </c>
      <c r="E14" s="8">
        <f t="shared" si="0"/>
        <v>-0.308</v>
      </c>
      <c r="F14" s="9"/>
      <c r="G14" s="7">
        <f t="shared" si="1"/>
        <v>-11641980</v>
      </c>
    </row>
    <row r="15" spans="1:14" s="25" customFormat="1" ht="15" customHeight="1">
      <c r="C15" s="22"/>
    </row>
    <row r="16" spans="1:14" s="25" customFormat="1" ht="15" customHeight="1"/>
    <row r="17" s="25" customFormat="1" ht="15" customHeight="1"/>
    <row r="18" s="25" customFormat="1" ht="15" customHeight="1"/>
    <row r="19" s="25" customFormat="1" ht="15" customHeight="1"/>
    <row r="20" s="25" customFormat="1" ht="15" customHeight="1"/>
    <row r="21" s="25" customFormat="1" ht="15" customHeight="1"/>
    <row r="22" s="25" customFormat="1" ht="15" customHeight="1"/>
    <row r="23" s="25" customFormat="1" ht="15" customHeight="1"/>
    <row r="24" s="25" customFormat="1" ht="15" customHeight="1"/>
    <row r="25" s="25" customFormat="1" ht="15" customHeight="1"/>
    <row r="26" s="25" customFormat="1" ht="15" customHeight="1"/>
    <row r="27" s="25" customFormat="1" ht="15" customHeight="1"/>
    <row r="28" s="25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G18"/>
  <sheetViews>
    <sheetView showGridLines="0" workbookViewId="0">
      <selection activeCell="A19" sqref="A19:XFD1048576"/>
    </sheetView>
  </sheetViews>
  <sheetFormatPr baseColWidth="10" defaultColWidth="0" defaultRowHeight="15" customHeight="1" zeroHeight="1"/>
  <cols>
    <col min="1" max="1" width="3.88671875" style="4" customWidth="1"/>
    <col min="2" max="2" width="49.44140625" style="4" customWidth="1"/>
    <col min="3" max="3" width="12" style="4" bestFit="1" customWidth="1"/>
    <col min="4" max="4" width="13.6640625" style="4" customWidth="1"/>
    <col min="5" max="5" width="9.33203125" style="4" customWidth="1"/>
    <col min="6" max="6" width="11.44140625" style="4" customWidth="1"/>
    <col min="7" max="7" width="0" style="4" hidden="1" customWidth="1"/>
    <col min="8" max="16384" width="11.44140625" style="4" hidden="1"/>
  </cols>
  <sheetData>
    <row r="1" spans="2:5" ht="15" customHeight="1"/>
    <row r="2" spans="2:5" ht="15" customHeight="1"/>
    <row r="3" spans="2:5" ht="15" customHeight="1" thickBot="1">
      <c r="B3" s="14" t="s">
        <v>78</v>
      </c>
      <c r="C3" s="115">
        <v>45930</v>
      </c>
      <c r="D3" s="115">
        <v>45657</v>
      </c>
      <c r="E3" s="115" t="s">
        <v>3</v>
      </c>
    </row>
    <row r="4" spans="2:5" ht="12.75" customHeight="1">
      <c r="B4" s="2" t="s">
        <v>79</v>
      </c>
      <c r="C4" s="49">
        <v>356552423</v>
      </c>
      <c r="D4" s="49">
        <v>289941134</v>
      </c>
      <c r="E4" s="6">
        <v>0.23</v>
      </c>
    </row>
    <row r="5" spans="2:5" ht="12.75" customHeight="1">
      <c r="B5" s="2" t="s">
        <v>80</v>
      </c>
      <c r="C5" s="49">
        <v>3067506167</v>
      </c>
      <c r="D5" s="49">
        <v>3000829665</v>
      </c>
      <c r="E5" s="6">
        <v>2.1999999999999999E-2</v>
      </c>
    </row>
    <row r="6" spans="2:5" ht="12.75" customHeight="1">
      <c r="B6" s="3" t="s">
        <v>81</v>
      </c>
      <c r="C6" s="50">
        <v>3424058590</v>
      </c>
      <c r="D6" s="50">
        <v>3290770799</v>
      </c>
      <c r="E6" s="8">
        <v>4.1000000000000002E-2</v>
      </c>
    </row>
    <row r="7" spans="2:5" ht="12.75" customHeight="1">
      <c r="B7" s="14" t="s">
        <v>82</v>
      </c>
      <c r="C7" s="51"/>
      <c r="D7" s="51"/>
      <c r="E7" s="27"/>
    </row>
    <row r="8" spans="2:5" ht="12.75" customHeight="1">
      <c r="B8" s="2" t="s">
        <v>83</v>
      </c>
      <c r="C8" s="49">
        <v>260612961</v>
      </c>
      <c r="D8" s="49">
        <v>352203023</v>
      </c>
      <c r="E8" s="6">
        <v>-0.26</v>
      </c>
    </row>
    <row r="9" spans="2:5" ht="12.75" customHeight="1">
      <c r="B9" s="2" t="s">
        <v>84</v>
      </c>
      <c r="C9" s="49">
        <v>1555737946</v>
      </c>
      <c r="D9" s="49">
        <v>1374821712</v>
      </c>
      <c r="E9" s="6">
        <v>0.13200000000000001</v>
      </c>
    </row>
    <row r="10" spans="2:5" ht="12.75" customHeight="1">
      <c r="B10" s="3" t="s">
        <v>85</v>
      </c>
      <c r="C10" s="50">
        <v>1816350907</v>
      </c>
      <c r="D10" s="50">
        <v>1727024735</v>
      </c>
      <c r="E10" s="8">
        <v>5.1999999999999998E-2</v>
      </c>
    </row>
    <row r="11" spans="2:5" ht="12.75" customHeight="1">
      <c r="C11" s="51"/>
      <c r="D11" s="51"/>
      <c r="E11" s="27"/>
    </row>
    <row r="12" spans="2:5" ht="12.75" customHeight="1">
      <c r="B12" s="2" t="s">
        <v>86</v>
      </c>
      <c r="C12" s="49">
        <v>940985293</v>
      </c>
      <c r="D12" s="49">
        <v>918986373</v>
      </c>
      <c r="E12" s="6">
        <v>2.4E-2</v>
      </c>
    </row>
    <row r="13" spans="2:5" ht="12.75" customHeight="1">
      <c r="B13" s="2" t="s">
        <v>87</v>
      </c>
      <c r="C13" s="49">
        <v>666722390</v>
      </c>
      <c r="D13" s="49">
        <v>644759691</v>
      </c>
      <c r="E13" s="6">
        <v>3.4000000000000002E-2</v>
      </c>
    </row>
    <row r="14" spans="2:5" ht="12.75" customHeight="1">
      <c r="B14" s="3" t="s">
        <v>88</v>
      </c>
      <c r="C14" s="50">
        <v>1607707683</v>
      </c>
      <c r="D14" s="50">
        <v>1563746064</v>
      </c>
      <c r="E14" s="8">
        <v>2.8000000000000001E-2</v>
      </c>
    </row>
    <row r="15" spans="2:5" ht="12.75" customHeight="1">
      <c r="B15" s="3" t="s">
        <v>89</v>
      </c>
      <c r="C15" s="50">
        <v>3424058590</v>
      </c>
      <c r="D15" s="50">
        <v>3290770799</v>
      </c>
      <c r="E15" s="8">
        <v>4.1000000000000002E-2</v>
      </c>
    </row>
    <row r="16" spans="2:5" ht="15" customHeight="1"/>
    <row r="17" spans="3:4" ht="15" customHeight="1">
      <c r="C17" s="48"/>
      <c r="D17" s="48"/>
    </row>
    <row r="18" spans="3:4" ht="15" customHeight="1"/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L43"/>
  <sheetViews>
    <sheetView showGridLines="0" workbookViewId="0">
      <selection activeCell="L14" sqref="A14:L24"/>
    </sheetView>
  </sheetViews>
  <sheetFormatPr baseColWidth="10" defaultColWidth="0" defaultRowHeight="15" customHeight="1" zeroHeight="1"/>
  <cols>
    <col min="1" max="1" width="26.33203125" style="4" bestFit="1" customWidth="1"/>
    <col min="2" max="2" width="24.5546875" style="4" bestFit="1" customWidth="1"/>
    <col min="3" max="3" width="9.44140625" style="4" customWidth="1"/>
    <col min="4" max="4" width="16.109375" style="4" customWidth="1"/>
    <col min="5" max="5" width="11.6640625" style="4" bestFit="1" customWidth="1"/>
    <col min="6" max="7" width="10.6640625" style="4" customWidth="1"/>
    <col min="8" max="8" width="12.44140625" style="4" customWidth="1"/>
    <col min="9" max="9" width="11.44140625" style="4" customWidth="1"/>
    <col min="10" max="10" width="14.5546875" style="4" customWidth="1"/>
    <col min="11" max="11" width="11.44140625" style="4" customWidth="1"/>
    <col min="12" max="12" width="30.33203125" style="4" bestFit="1" customWidth="1"/>
    <col min="13" max="16384" width="11.44140625" style="4" hidden="1"/>
  </cols>
  <sheetData>
    <row r="1" spans="1:12" ht="15" customHeight="1">
      <c r="E1" s="28"/>
      <c r="F1" s="28"/>
      <c r="G1" s="28"/>
      <c r="H1" s="28"/>
    </row>
    <row r="2" spans="1:12" ht="18.75" customHeight="1" thickBot="1">
      <c r="B2" s="90" t="s">
        <v>90</v>
      </c>
      <c r="C2" s="91" t="s">
        <v>91</v>
      </c>
      <c r="D2" s="91" t="s">
        <v>92</v>
      </c>
      <c r="E2" s="91" t="s">
        <v>93</v>
      </c>
      <c r="F2" s="91" t="s">
        <v>94</v>
      </c>
      <c r="G2" s="91" t="s">
        <v>95</v>
      </c>
      <c r="H2" s="91" t="s">
        <v>96</v>
      </c>
      <c r="J2" s="18"/>
    </row>
    <row r="3" spans="1:12" ht="15" customHeight="1">
      <c r="A3" s="92"/>
      <c r="B3" s="93" t="s">
        <v>97</v>
      </c>
      <c r="C3" s="29" t="s">
        <v>98</v>
      </c>
      <c r="D3" s="42">
        <v>159377689</v>
      </c>
      <c r="E3" s="43">
        <v>22289248</v>
      </c>
      <c r="F3" s="43">
        <v>41990183</v>
      </c>
      <c r="G3" s="43">
        <v>32260404</v>
      </c>
      <c r="H3" s="43">
        <v>62837854</v>
      </c>
      <c r="J3" s="18"/>
      <c r="L3" s="51"/>
    </row>
    <row r="4" spans="1:12" ht="15" customHeight="1">
      <c r="A4" s="92"/>
      <c r="B4" s="2" t="s">
        <v>99</v>
      </c>
      <c r="C4" s="29" t="s">
        <v>98</v>
      </c>
      <c r="D4" s="42">
        <v>1187324383</v>
      </c>
      <c r="E4" s="43">
        <v>14532382</v>
      </c>
      <c r="F4" s="43">
        <v>0</v>
      </c>
      <c r="G4" s="43">
        <v>120364175</v>
      </c>
      <c r="H4" s="43">
        <v>1052427826</v>
      </c>
      <c r="J4" s="18"/>
    </row>
    <row r="5" spans="1:12" ht="15" customHeight="1">
      <c r="A5" s="92"/>
      <c r="B5" s="2" t="s">
        <v>100</v>
      </c>
      <c r="C5" s="29" t="s">
        <v>98</v>
      </c>
      <c r="D5" s="42">
        <v>95817095</v>
      </c>
      <c r="E5" s="43">
        <v>31069309</v>
      </c>
      <c r="F5" s="43">
        <v>34956000</v>
      </c>
      <c r="G5" s="43">
        <v>29791786</v>
      </c>
      <c r="H5" s="43">
        <v>0</v>
      </c>
      <c r="J5" s="18"/>
    </row>
    <row r="6" spans="1:12" ht="15" hidden="1" customHeight="1">
      <c r="A6" s="92"/>
      <c r="B6" s="2" t="s">
        <v>101</v>
      </c>
      <c r="C6" s="29" t="s">
        <v>102</v>
      </c>
      <c r="D6" s="42">
        <v>0</v>
      </c>
      <c r="E6" s="43">
        <v>0</v>
      </c>
      <c r="F6" s="43">
        <v>0</v>
      </c>
      <c r="G6" s="43">
        <v>0</v>
      </c>
      <c r="H6" s="43">
        <v>0</v>
      </c>
      <c r="J6" s="18"/>
    </row>
    <row r="7" spans="1:12" ht="15" customHeight="1">
      <c r="B7" s="3" t="s">
        <v>103</v>
      </c>
      <c r="C7" s="29"/>
      <c r="D7" s="42">
        <v>1442519167</v>
      </c>
      <c r="E7" s="43">
        <v>63019644</v>
      </c>
      <c r="F7" s="43">
        <v>78338742</v>
      </c>
      <c r="G7" s="43">
        <v>180151975</v>
      </c>
      <c r="H7" s="43">
        <v>1108327646</v>
      </c>
      <c r="J7" s="18"/>
    </row>
    <row r="8" spans="1:12" ht="15" customHeight="1">
      <c r="A8" s="92"/>
      <c r="B8" s="52" t="s">
        <v>104</v>
      </c>
      <c r="C8" s="53" t="s">
        <v>98</v>
      </c>
      <c r="D8" s="54">
        <v>6551838</v>
      </c>
      <c r="E8" s="55">
        <v>2721478</v>
      </c>
      <c r="F8" s="55">
        <v>3495227</v>
      </c>
      <c r="G8" s="55">
        <v>110181</v>
      </c>
      <c r="H8" s="55">
        <v>224952</v>
      </c>
      <c r="J8" s="18"/>
    </row>
    <row r="9" spans="1:12" ht="15" customHeight="1" thickBot="1">
      <c r="A9" s="92"/>
      <c r="B9" s="3" t="s">
        <v>105</v>
      </c>
      <c r="C9" s="94"/>
      <c r="D9" s="95">
        <v>6551838</v>
      </c>
      <c r="E9" s="95">
        <v>2721478</v>
      </c>
      <c r="F9" s="95">
        <v>3495227</v>
      </c>
      <c r="G9" s="95">
        <v>110181</v>
      </c>
      <c r="H9" s="95">
        <v>224952</v>
      </c>
      <c r="J9" s="18"/>
    </row>
    <row r="10" spans="1:12" ht="15" customHeight="1">
      <c r="B10" s="96" t="s">
        <v>106</v>
      </c>
      <c r="C10" s="11"/>
      <c r="D10" s="42">
        <v>1449071005</v>
      </c>
      <c r="E10" s="42">
        <v>65741122</v>
      </c>
      <c r="F10" s="42">
        <v>81833969</v>
      </c>
      <c r="G10" s="42">
        <v>180262156</v>
      </c>
      <c r="H10" s="42">
        <v>1108552598</v>
      </c>
      <c r="J10" s="18"/>
    </row>
    <row r="11" spans="1:12" ht="15" customHeight="1">
      <c r="D11" s="105"/>
      <c r="J11" s="18"/>
    </row>
    <row r="12" spans="1:12" ht="15" customHeight="1">
      <c r="D12" s="105"/>
      <c r="J12" s="18"/>
    </row>
    <row r="13" spans="1:12" ht="15" customHeight="1">
      <c r="B13" s="4" t="s">
        <v>107</v>
      </c>
      <c r="D13" s="18"/>
      <c r="E13" s="18"/>
      <c r="F13" s="4" t="s">
        <v>108</v>
      </c>
      <c r="G13" s="18"/>
      <c r="H13" s="18"/>
      <c r="J13" s="18"/>
      <c r="K13" s="112"/>
    </row>
    <row r="14" spans="1:12" ht="15" customHeight="1">
      <c r="B14" s="30" t="s">
        <v>99</v>
      </c>
      <c r="C14" s="106">
        <v>0.81899999999999995</v>
      </c>
      <c r="D14" s="31">
        <v>1187324383</v>
      </c>
      <c r="E14" s="30"/>
      <c r="F14" s="30" t="s">
        <v>109</v>
      </c>
      <c r="G14" s="97">
        <v>1.917</v>
      </c>
      <c r="H14" s="31">
        <v>2777871038</v>
      </c>
      <c r="I14" s="92"/>
      <c r="J14" s="18"/>
      <c r="K14" s="18"/>
    </row>
    <row r="15" spans="1:12" ht="15" customHeight="1">
      <c r="B15" s="30" t="s">
        <v>110</v>
      </c>
      <c r="C15" s="106">
        <v>6.6000000000000003E-2</v>
      </c>
      <c r="D15" s="31">
        <v>95817095</v>
      </c>
      <c r="E15" s="30"/>
      <c r="F15" s="30" t="s">
        <v>111</v>
      </c>
      <c r="G15" s="97">
        <v>2.1000000000000001E-2</v>
      </c>
      <c r="H15" s="31">
        <v>30871333</v>
      </c>
      <c r="I15" s="92"/>
      <c r="J15" s="18"/>
      <c r="K15" s="18"/>
    </row>
    <row r="16" spans="1:12" ht="13.8">
      <c r="B16" s="30" t="s">
        <v>100</v>
      </c>
      <c r="C16" s="106">
        <v>0</v>
      </c>
      <c r="D16" s="31">
        <v>0</v>
      </c>
      <c r="E16" s="30"/>
      <c r="F16" s="30"/>
      <c r="G16" s="107">
        <v>1.9379999999999999</v>
      </c>
      <c r="H16" s="31">
        <v>2808742371</v>
      </c>
      <c r="J16" s="18"/>
      <c r="K16" s="18"/>
    </row>
    <row r="17" spans="2:8" ht="15" customHeight="1">
      <c r="B17" s="30" t="s">
        <v>105</v>
      </c>
      <c r="C17" s="106">
        <v>5.0000000000000001E-3</v>
      </c>
      <c r="D17" s="31">
        <v>6551838</v>
      </c>
      <c r="G17" s="32"/>
    </row>
    <row r="18" spans="2:8" ht="15" customHeight="1">
      <c r="C18" s="108">
        <v>0.89</v>
      </c>
      <c r="D18" s="58"/>
      <c r="G18" s="33"/>
    </row>
    <row r="19" spans="2:8" ht="15" customHeight="1">
      <c r="C19" s="32"/>
      <c r="D19" s="18"/>
      <c r="E19" s="18"/>
      <c r="F19" s="18"/>
      <c r="G19" s="18"/>
      <c r="H19" s="18"/>
    </row>
    <row r="20" spans="2:8" ht="15" customHeight="1">
      <c r="C20" s="33"/>
      <c r="D20" s="18"/>
      <c r="E20" s="18"/>
      <c r="F20" s="18"/>
      <c r="G20" s="18"/>
      <c r="H20" s="18"/>
    </row>
    <row r="21" spans="2:8" ht="15" customHeight="1">
      <c r="D21" s="18"/>
    </row>
    <row r="22" spans="2:8" ht="15" customHeight="1">
      <c r="D22" s="18"/>
    </row>
    <row r="23" spans="2:8" ht="15" customHeight="1"/>
    <row r="24" spans="2:8" ht="15" customHeight="1"/>
    <row r="25" spans="2:8" ht="15" customHeight="1"/>
    <row r="26" spans="2:8" ht="15" customHeight="1"/>
    <row r="27" spans="2:8" ht="15" customHeight="1"/>
    <row r="28" spans="2:8" ht="15" customHeight="1"/>
    <row r="29" spans="2:8" ht="15" customHeight="1"/>
    <row r="30" spans="2:8" ht="15" customHeight="1"/>
    <row r="31" spans="2:8" ht="15" customHeight="1"/>
    <row r="32" spans="2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A1:N12"/>
  <sheetViews>
    <sheetView showGridLines="0" workbookViewId="0">
      <selection activeCell="A11" sqref="A11:XFD1048576"/>
    </sheetView>
  </sheetViews>
  <sheetFormatPr baseColWidth="10" defaultColWidth="0" defaultRowHeight="15" customHeight="1" zeroHeight="1"/>
  <cols>
    <col min="1" max="1" width="6" style="4" customWidth="1"/>
    <col min="2" max="2" width="33.33203125" style="4" customWidth="1"/>
    <col min="3" max="4" width="12" style="4" bestFit="1" customWidth="1"/>
    <col min="5" max="6" width="11.44140625" style="4" customWidth="1"/>
    <col min="7" max="7" width="11.44140625" style="4" hidden="1" customWidth="1"/>
    <col min="8" max="14" width="0" style="4" hidden="1" customWidth="1"/>
    <col min="15" max="16384" width="11.44140625" style="4" hidden="1"/>
  </cols>
  <sheetData>
    <row r="1" spans="2:5" ht="15" customHeight="1"/>
    <row r="2" spans="2:5" ht="15" customHeight="1"/>
    <row r="3" spans="2:5" ht="15" customHeight="1" thickBot="1">
      <c r="B3" s="1" t="s">
        <v>112</v>
      </c>
      <c r="C3" s="115">
        <v>45930</v>
      </c>
      <c r="D3" s="115">
        <v>45565</v>
      </c>
      <c r="E3" s="116" t="s">
        <v>3</v>
      </c>
    </row>
    <row r="4" spans="2:5" ht="15" customHeight="1">
      <c r="B4" s="2" t="s">
        <v>113</v>
      </c>
      <c r="C4" s="5">
        <v>266775803</v>
      </c>
      <c r="D4" s="5">
        <v>226518222</v>
      </c>
      <c r="E4" s="34">
        <v>0.17799999999999999</v>
      </c>
    </row>
    <row r="5" spans="2:5" ht="15" customHeight="1">
      <c r="B5" s="2" t="s">
        <v>114</v>
      </c>
      <c r="C5" s="5">
        <v>-128857881</v>
      </c>
      <c r="D5" s="5">
        <v>-136725925</v>
      </c>
      <c r="E5" s="34">
        <v>-5.8000000000000003E-2</v>
      </c>
    </row>
    <row r="6" spans="2:5" ht="15" customHeight="1">
      <c r="B6" s="2" t="s">
        <v>115</v>
      </c>
      <c r="C6" s="5">
        <v>-52689528</v>
      </c>
      <c r="D6" s="5">
        <v>-124090233</v>
      </c>
      <c r="E6" s="34">
        <v>-0.57499999999999996</v>
      </c>
    </row>
    <row r="7" spans="2:5" ht="15" customHeight="1">
      <c r="B7" s="3" t="s">
        <v>116</v>
      </c>
      <c r="C7" s="7">
        <v>85228394</v>
      </c>
      <c r="D7" s="7">
        <v>-34297936</v>
      </c>
      <c r="E7" s="57">
        <v>-3.4849999999999999</v>
      </c>
    </row>
    <row r="8" spans="2:5" ht="15" customHeight="1">
      <c r="B8" s="3" t="s">
        <v>117</v>
      </c>
      <c r="C8" s="7">
        <v>195219269</v>
      </c>
      <c r="D8" s="7">
        <v>76497474</v>
      </c>
      <c r="E8" s="57">
        <v>1.552</v>
      </c>
    </row>
    <row r="9" spans="2:5" ht="15" customHeight="1">
      <c r="C9" s="21">
        <v>0</v>
      </c>
      <c r="D9" s="21"/>
    </row>
    <row r="10" spans="2:5" ht="15" customHeight="1">
      <c r="C10" s="21"/>
    </row>
    <row r="11" spans="2:5" ht="15" hidden="1" customHeight="1">
      <c r="C11" s="13"/>
    </row>
    <row r="12" spans="2:5" ht="15" hidden="1" customHeight="1">
      <c r="C12" s="18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1:G20"/>
  <sheetViews>
    <sheetView showGridLines="0" workbookViewId="0">
      <selection activeCell="F12" sqref="F12"/>
    </sheetView>
  </sheetViews>
  <sheetFormatPr baseColWidth="10" defaultColWidth="0" defaultRowHeight="15" customHeight="1" zeroHeight="1"/>
  <cols>
    <col min="1" max="1" width="8" style="12" bestFit="1" customWidth="1"/>
    <col min="2" max="2" width="46" style="12" customWidth="1"/>
    <col min="3" max="3" width="8.5546875" style="12" customWidth="1"/>
    <col min="4" max="4" width="13.6640625" style="12" customWidth="1"/>
    <col min="5" max="5" width="12.88671875" style="12" customWidth="1"/>
    <col min="6" max="6" width="11.44140625" style="12" customWidth="1"/>
    <col min="7" max="7" width="0" style="12" hidden="1" customWidth="1"/>
    <col min="8" max="16384" width="11.44140625" style="12" hidden="1"/>
  </cols>
  <sheetData>
    <row r="1" spans="1:6" ht="15" customHeight="1"/>
    <row r="2" spans="1:6" ht="15" customHeight="1"/>
    <row r="3" spans="1:6" ht="15" customHeight="1" thickBot="1">
      <c r="B3" s="120"/>
      <c r="C3" s="91"/>
      <c r="D3" s="121" t="s">
        <v>118</v>
      </c>
      <c r="E3" s="91" t="s">
        <v>119</v>
      </c>
    </row>
    <row r="4" spans="1:6" ht="15" customHeight="1">
      <c r="B4" s="3" t="s">
        <v>120</v>
      </c>
      <c r="C4" s="2"/>
    </row>
    <row r="5" spans="1:6" ht="15" customHeight="1">
      <c r="A5" s="35"/>
      <c r="B5" s="2" t="s">
        <v>121</v>
      </c>
      <c r="C5" s="29" t="s">
        <v>122</v>
      </c>
      <c r="D5" s="36">
        <v>1.37</v>
      </c>
      <c r="E5" s="36">
        <v>0.82</v>
      </c>
      <c r="F5" s="41"/>
    </row>
    <row r="6" spans="1:6" ht="15" customHeight="1">
      <c r="A6" s="35"/>
      <c r="B6" s="2" t="s">
        <v>123</v>
      </c>
      <c r="C6" s="29" t="s">
        <v>122</v>
      </c>
      <c r="D6" s="36">
        <v>0.75</v>
      </c>
      <c r="E6" s="36">
        <v>0.31</v>
      </c>
      <c r="F6" s="41"/>
    </row>
    <row r="7" spans="1:6" ht="15" customHeight="1">
      <c r="B7" s="3" t="s">
        <v>124</v>
      </c>
      <c r="C7" s="2"/>
      <c r="D7" s="37"/>
      <c r="E7" s="37"/>
      <c r="F7" s="59"/>
    </row>
    <row r="8" spans="1:6" ht="15" customHeight="1">
      <c r="B8" s="2" t="s">
        <v>125</v>
      </c>
      <c r="C8" s="29" t="s">
        <v>122</v>
      </c>
      <c r="D8" s="36">
        <v>1.1299999999999999</v>
      </c>
      <c r="E8" s="36">
        <v>1.1000000000000001</v>
      </c>
      <c r="F8" s="41"/>
    </row>
    <row r="9" spans="1:6" ht="15" customHeight="1">
      <c r="A9" s="35"/>
      <c r="B9" s="2" t="s">
        <v>126</v>
      </c>
      <c r="C9" s="29" t="s">
        <v>122</v>
      </c>
      <c r="D9" s="36">
        <v>0.14349999999999999</v>
      </c>
      <c r="E9" s="36">
        <v>0.2039</v>
      </c>
      <c r="F9" s="41"/>
    </row>
    <row r="10" spans="1:6" ht="15" customHeight="1">
      <c r="A10" s="35"/>
      <c r="B10" s="2" t="s">
        <v>127</v>
      </c>
      <c r="C10" s="29" t="s">
        <v>122</v>
      </c>
      <c r="D10" s="36">
        <v>0.85650000000000004</v>
      </c>
      <c r="E10" s="36">
        <v>0.79610000000000003</v>
      </c>
      <c r="F10" s="41"/>
    </row>
    <row r="11" spans="1:6" ht="15" customHeight="1">
      <c r="A11" s="35"/>
      <c r="B11" s="2" t="s">
        <v>128</v>
      </c>
      <c r="C11" s="29" t="s">
        <v>122</v>
      </c>
      <c r="D11" s="36">
        <v>4.03</v>
      </c>
      <c r="E11" s="36">
        <v>4.18</v>
      </c>
      <c r="F11" s="41"/>
    </row>
    <row r="12" spans="1:6" ht="15" customHeight="1">
      <c r="B12" s="3" t="s">
        <v>129</v>
      </c>
      <c r="C12" s="2"/>
      <c r="D12" s="36"/>
      <c r="E12" s="37"/>
      <c r="F12" s="59"/>
    </row>
    <row r="13" spans="1:6" ht="24">
      <c r="A13" s="35"/>
      <c r="B13" s="38" t="s">
        <v>130</v>
      </c>
      <c r="C13" s="29" t="s">
        <v>131</v>
      </c>
      <c r="D13" s="36">
        <v>7.6700000000000008</v>
      </c>
      <c r="E13" s="36">
        <v>7.41</v>
      </c>
      <c r="F13" s="41"/>
    </row>
    <row r="14" spans="1:6" ht="15" customHeight="1">
      <c r="A14" s="35"/>
      <c r="B14" s="2" t="s">
        <v>132</v>
      </c>
      <c r="C14" s="29" t="s">
        <v>131</v>
      </c>
      <c r="D14" s="36">
        <v>2.0699999999999998</v>
      </c>
      <c r="E14" s="36">
        <v>2.02</v>
      </c>
      <c r="F14" s="80"/>
    </row>
    <row r="15" spans="1:6" ht="15" customHeight="1">
      <c r="A15" s="35"/>
      <c r="B15" s="2" t="s">
        <v>133</v>
      </c>
      <c r="C15" s="29" t="s">
        <v>98</v>
      </c>
      <c r="D15" s="36">
        <v>63.37</v>
      </c>
      <c r="E15" s="36">
        <v>60.54</v>
      </c>
      <c r="F15" s="41"/>
    </row>
    <row r="16" spans="1:6" ht="15" customHeight="1">
      <c r="B16" s="2" t="s">
        <v>134</v>
      </c>
      <c r="C16" s="29" t="s">
        <v>131</v>
      </c>
      <c r="D16" s="36">
        <v>4.58</v>
      </c>
      <c r="E16" s="36">
        <v>5.71</v>
      </c>
      <c r="F16" s="41"/>
    </row>
    <row r="17" spans="2:2" ht="15" customHeight="1"/>
    <row r="18" spans="2:2" ht="15" customHeight="1"/>
    <row r="19" spans="2:2" ht="15" customHeight="1">
      <c r="B19" s="98"/>
    </row>
    <row r="20" spans="2:2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de7296aeec20a87435b77c86a52cc716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975f35628241f204d7acc6e228c80544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7BA2455-05D7-4C04-83B4-1476AE1D4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D5397-2855-4D6A-B824-4274C9B4F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096138F7-C21C-44F5-83CD-79AD3F7898C6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Resultados Trimestrales</vt:lpstr>
      <vt:lpstr>Resultados</vt:lpstr>
      <vt:lpstr>Resultados Trim</vt:lpstr>
      <vt:lpstr>Estado de situación financiera</vt:lpstr>
      <vt:lpstr>Deuda Financiera</vt:lpstr>
      <vt:lpstr>Flujo de efectivo</vt:lpstr>
      <vt:lpstr>Indicadores</vt:lpstr>
      <vt:lpstr>'Deuda Financiera'!_Hlk128663002</vt:lpstr>
    </vt:vector>
  </TitlesOfParts>
  <Manager/>
  <Company>Aguas Andinas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>Jorge Douglas Cuellar Barry</cp:lastModifiedBy>
  <cp:revision/>
  <dcterms:created xsi:type="dcterms:W3CDTF">2009-05-16T00:13:33Z</dcterms:created>
  <dcterms:modified xsi:type="dcterms:W3CDTF">2025-11-12T19:51:50Z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